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activeTab="1"/>
  </bookViews>
  <sheets>
    <sheet name="Лист1" sheetId="1" r:id="rId1"/>
    <sheet name="Лист1 (2)" sheetId="2" r:id="rId2"/>
  </sheets>
  <definedNames>
    <definedName name="_xlnm._FilterDatabase" localSheetId="0" hidden="1">Лист1!$A$11:$R$200</definedName>
    <definedName name="_xlnm._FilterDatabase" localSheetId="1" hidden="1">'Лист1 (2)'!$A$10:$R$170</definedName>
    <definedName name="_xlnm.Print_Titles" localSheetId="0">Лист1!$7:$10</definedName>
    <definedName name="_xlnm.Print_Titles" localSheetId="1">'Лист1 (2)'!$A:$A,'Лист1 (2)'!$6:$9</definedName>
    <definedName name="_xlnm.Print_Area" localSheetId="0">Лист1!$A$1:$S$200</definedName>
    <definedName name="_xlnm.Print_Area" localSheetId="1">'Лист1 (2)'!$A$1:$S$170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3" i="2" l="1"/>
  <c r="I63" i="2"/>
  <c r="J63" i="2"/>
  <c r="K63" i="2"/>
  <c r="L63" i="2"/>
  <c r="M63" i="2"/>
  <c r="N63" i="2"/>
  <c r="G63" i="2"/>
  <c r="D94" i="2"/>
  <c r="E167" i="2" l="1"/>
  <c r="D167" i="2"/>
  <c r="M165" i="2"/>
  <c r="D165" i="2" s="1"/>
  <c r="E165" i="2"/>
  <c r="N164" i="2"/>
  <c r="L164" i="2"/>
  <c r="K164" i="2"/>
  <c r="J164" i="2"/>
  <c r="I164" i="2"/>
  <c r="H164" i="2"/>
  <c r="G164" i="2"/>
  <c r="E162" i="2"/>
  <c r="E161" i="2" s="1"/>
  <c r="D162" i="2"/>
  <c r="D161" i="2" s="1"/>
  <c r="N161" i="2"/>
  <c r="M161" i="2"/>
  <c r="L161" i="2"/>
  <c r="K161" i="2"/>
  <c r="J161" i="2"/>
  <c r="I161" i="2"/>
  <c r="H161" i="2"/>
  <c r="G161" i="2"/>
  <c r="E159" i="2"/>
  <c r="D159" i="2"/>
  <c r="E157" i="2"/>
  <c r="D157" i="2"/>
  <c r="E155" i="2"/>
  <c r="D155" i="2"/>
  <c r="E153" i="2"/>
  <c r="D153" i="2"/>
  <c r="E151" i="2"/>
  <c r="D151" i="2"/>
  <c r="E149" i="2"/>
  <c r="D149" i="2"/>
  <c r="E147" i="2"/>
  <c r="D147" i="2"/>
  <c r="N146" i="2"/>
  <c r="M146" i="2"/>
  <c r="L146" i="2"/>
  <c r="K146" i="2"/>
  <c r="J146" i="2"/>
  <c r="I146" i="2"/>
  <c r="H146" i="2"/>
  <c r="G146" i="2"/>
  <c r="E142" i="2"/>
  <c r="D142" i="2"/>
  <c r="E140" i="2"/>
  <c r="D140" i="2"/>
  <c r="E138" i="2"/>
  <c r="D138" i="2"/>
  <c r="E136" i="2"/>
  <c r="D136" i="2"/>
  <c r="E134" i="2"/>
  <c r="D134" i="2"/>
  <c r="E132" i="2"/>
  <c r="D132" i="2"/>
  <c r="N131" i="2"/>
  <c r="M131" i="2"/>
  <c r="L131" i="2"/>
  <c r="K131" i="2"/>
  <c r="J131" i="2"/>
  <c r="I131" i="2"/>
  <c r="H131" i="2"/>
  <c r="G131" i="2"/>
  <c r="E129" i="2"/>
  <c r="D129" i="2"/>
  <c r="E127" i="2"/>
  <c r="D127" i="2"/>
  <c r="N126" i="2"/>
  <c r="M126" i="2"/>
  <c r="L126" i="2"/>
  <c r="K126" i="2"/>
  <c r="J126" i="2"/>
  <c r="I126" i="2"/>
  <c r="H126" i="2"/>
  <c r="G126" i="2"/>
  <c r="E124" i="2"/>
  <c r="D124" i="2"/>
  <c r="E122" i="2"/>
  <c r="D122" i="2"/>
  <c r="E120" i="2"/>
  <c r="D120" i="2"/>
  <c r="E118" i="2"/>
  <c r="D118" i="2"/>
  <c r="E116" i="2"/>
  <c r="D116" i="2"/>
  <c r="E114" i="2"/>
  <c r="D114" i="2"/>
  <c r="E112" i="2"/>
  <c r="D112" i="2"/>
  <c r="E110" i="2"/>
  <c r="D110" i="2"/>
  <c r="E108" i="2"/>
  <c r="D108" i="2"/>
  <c r="N107" i="2"/>
  <c r="M107" i="2"/>
  <c r="L107" i="2"/>
  <c r="K107" i="2"/>
  <c r="J107" i="2"/>
  <c r="I107" i="2"/>
  <c r="H107" i="2"/>
  <c r="G107" i="2"/>
  <c r="E103" i="2"/>
  <c r="D103" i="2"/>
  <c r="K101" i="2"/>
  <c r="D101" i="2" s="1"/>
  <c r="E101" i="2"/>
  <c r="N100" i="2"/>
  <c r="M100" i="2"/>
  <c r="L100" i="2"/>
  <c r="J100" i="2"/>
  <c r="I100" i="2"/>
  <c r="H100" i="2"/>
  <c r="G100" i="2"/>
  <c r="E98" i="2"/>
  <c r="D98" i="2"/>
  <c r="E96" i="2"/>
  <c r="D96" i="2"/>
  <c r="E94" i="2"/>
  <c r="E92" i="2"/>
  <c r="D92" i="2"/>
  <c r="E90" i="2"/>
  <c r="D90" i="2"/>
  <c r="E88" i="2"/>
  <c r="D88" i="2"/>
  <c r="E86" i="2"/>
  <c r="D86" i="2"/>
  <c r="E84" i="2"/>
  <c r="D84" i="2"/>
  <c r="N83" i="2"/>
  <c r="M83" i="2"/>
  <c r="L83" i="2"/>
  <c r="K83" i="2"/>
  <c r="J83" i="2"/>
  <c r="I83" i="2"/>
  <c r="H83" i="2"/>
  <c r="G83" i="2"/>
  <c r="E81" i="2"/>
  <c r="D81" i="2"/>
  <c r="E79" i="2"/>
  <c r="D79" i="2"/>
  <c r="E77" i="2"/>
  <c r="D77" i="2"/>
  <c r="E75" i="2"/>
  <c r="D75" i="2"/>
  <c r="J73" i="2"/>
  <c r="E73" i="2" s="1"/>
  <c r="I73" i="2"/>
  <c r="D73" i="2" s="1"/>
  <c r="E71" i="2"/>
  <c r="D71" i="2"/>
  <c r="N70" i="2"/>
  <c r="M70" i="2"/>
  <c r="L70" i="2"/>
  <c r="K70" i="2"/>
  <c r="H70" i="2"/>
  <c r="G70" i="2"/>
  <c r="E68" i="2"/>
  <c r="D68" i="2"/>
  <c r="E66" i="2"/>
  <c r="D66" i="2"/>
  <c r="E64" i="2"/>
  <c r="E63" i="2" s="1"/>
  <c r="D64" i="2"/>
  <c r="D63" i="2" s="1"/>
  <c r="E61" i="2"/>
  <c r="D61" i="2"/>
  <c r="E59" i="2"/>
  <c r="D59" i="2"/>
  <c r="E57" i="2"/>
  <c r="D57" i="2"/>
  <c r="E55" i="2"/>
  <c r="D55" i="2"/>
  <c r="E53" i="2"/>
  <c r="D53" i="2"/>
  <c r="J51" i="2"/>
  <c r="I51" i="2"/>
  <c r="D51" i="2" s="1"/>
  <c r="K49" i="2"/>
  <c r="K24" i="2" s="1"/>
  <c r="I49" i="2"/>
  <c r="E49" i="2"/>
  <c r="E47" i="2"/>
  <c r="D47" i="2"/>
  <c r="E45" i="2"/>
  <c r="D45" i="2"/>
  <c r="E43" i="2"/>
  <c r="D43" i="2"/>
  <c r="E41" i="2"/>
  <c r="D41" i="2"/>
  <c r="E39" i="2"/>
  <c r="D39" i="2"/>
  <c r="E37" i="2"/>
  <c r="D37" i="2"/>
  <c r="E35" i="2"/>
  <c r="D35" i="2"/>
  <c r="J33" i="2"/>
  <c r="E33" i="2" s="1"/>
  <c r="I33" i="2"/>
  <c r="D33" i="2" s="1"/>
  <c r="E31" i="2"/>
  <c r="D31" i="2"/>
  <c r="J29" i="2"/>
  <c r="E29" i="2" s="1"/>
  <c r="I29" i="2"/>
  <c r="D29" i="2" s="1"/>
  <c r="E27" i="2"/>
  <c r="D27" i="2"/>
  <c r="E25" i="2"/>
  <c r="D25" i="2"/>
  <c r="N24" i="2"/>
  <c r="M24" i="2"/>
  <c r="L24" i="2"/>
  <c r="H24" i="2"/>
  <c r="G24" i="2"/>
  <c r="E22" i="2"/>
  <c r="D22" i="2"/>
  <c r="J20" i="2"/>
  <c r="E20" i="2" s="1"/>
  <c r="I20" i="2"/>
  <c r="D20" i="2" s="1"/>
  <c r="J18" i="2"/>
  <c r="E18" i="2" s="1"/>
  <c r="I18" i="2"/>
  <c r="D18" i="2" s="1"/>
  <c r="E16" i="2"/>
  <c r="D16" i="2"/>
  <c r="E14" i="2"/>
  <c r="D14" i="2"/>
  <c r="N13" i="2"/>
  <c r="M13" i="2"/>
  <c r="L13" i="2"/>
  <c r="K13" i="2"/>
  <c r="H13" i="2"/>
  <c r="G13" i="2"/>
  <c r="L91" i="1"/>
  <c r="E15" i="1"/>
  <c r="L105" i="2" l="1"/>
  <c r="F57" i="2"/>
  <c r="F108" i="2"/>
  <c r="D164" i="2"/>
  <c r="M105" i="2"/>
  <c r="F98" i="2"/>
  <c r="F73" i="2"/>
  <c r="F64" i="2"/>
  <c r="F81" i="2"/>
  <c r="I144" i="2"/>
  <c r="N105" i="2"/>
  <c r="F129" i="2"/>
  <c r="F167" i="2"/>
  <c r="F41" i="2"/>
  <c r="G105" i="2"/>
  <c r="F27" i="2"/>
  <c r="F35" i="2"/>
  <c r="F75" i="2"/>
  <c r="F84" i="2"/>
  <c r="F151" i="2"/>
  <c r="H105" i="2"/>
  <c r="M164" i="2"/>
  <c r="M169" i="2" s="1"/>
  <c r="F116" i="2"/>
  <c r="F134" i="2"/>
  <c r="F142" i="2"/>
  <c r="E164" i="2"/>
  <c r="F90" i="2"/>
  <c r="I169" i="2"/>
  <c r="J144" i="2"/>
  <c r="F43" i="2"/>
  <c r="F132" i="2"/>
  <c r="F162" i="2"/>
  <c r="F39" i="2"/>
  <c r="F45" i="2"/>
  <c r="F86" i="2"/>
  <c r="F94" i="2"/>
  <c r="F103" i="2"/>
  <c r="K144" i="2"/>
  <c r="F120" i="2"/>
  <c r="D146" i="2"/>
  <c r="F157" i="2"/>
  <c r="F31" i="2"/>
  <c r="F25" i="2"/>
  <c r="K100" i="2"/>
  <c r="K105" i="2" s="1"/>
  <c r="I13" i="2"/>
  <c r="F33" i="2"/>
  <c r="F47" i="2"/>
  <c r="F61" i="2"/>
  <c r="F88" i="2"/>
  <c r="F96" i="2"/>
  <c r="M144" i="2"/>
  <c r="D131" i="2"/>
  <c r="F20" i="2"/>
  <c r="F155" i="2"/>
  <c r="E126" i="2"/>
  <c r="N144" i="2"/>
  <c r="F114" i="2"/>
  <c r="F122" i="2"/>
  <c r="F127" i="2"/>
  <c r="F147" i="2"/>
  <c r="L144" i="2"/>
  <c r="D49" i="2"/>
  <c r="D24" i="2" s="1"/>
  <c r="D107" i="2"/>
  <c r="G144" i="2"/>
  <c r="F124" i="2"/>
  <c r="F118" i="2"/>
  <c r="F136" i="2"/>
  <c r="F14" i="2"/>
  <c r="H144" i="2"/>
  <c r="F55" i="2"/>
  <c r="F110" i="2"/>
  <c r="F140" i="2"/>
  <c r="F149" i="2"/>
  <c r="D126" i="2"/>
  <c r="D83" i="2"/>
  <c r="E100" i="2"/>
  <c r="F22" i="2"/>
  <c r="E83" i="2"/>
  <c r="F159" i="2"/>
  <c r="J13" i="2"/>
  <c r="D100" i="2"/>
  <c r="F153" i="2"/>
  <c r="F138" i="2"/>
  <c r="F53" i="2"/>
  <c r="F79" i="2"/>
  <c r="F16" i="2"/>
  <c r="F59" i="2"/>
  <c r="F66" i="2"/>
  <c r="F77" i="2"/>
  <c r="F92" i="2"/>
  <c r="J169" i="2"/>
  <c r="J24" i="2"/>
  <c r="K169" i="2"/>
  <c r="F68" i="2"/>
  <c r="F71" i="2"/>
  <c r="F101" i="2"/>
  <c r="L169" i="2"/>
  <c r="F165" i="2"/>
  <c r="F37" i="2"/>
  <c r="F112" i="2"/>
  <c r="E131" i="2"/>
  <c r="N169" i="2"/>
  <c r="D70" i="2"/>
  <c r="E146" i="2"/>
  <c r="G169" i="2"/>
  <c r="F29" i="2"/>
  <c r="H169" i="2"/>
  <c r="F18" i="2"/>
  <c r="F49" i="2"/>
  <c r="D13" i="2"/>
  <c r="E70" i="2"/>
  <c r="E13" i="2"/>
  <c r="I70" i="2"/>
  <c r="F161" i="2"/>
  <c r="E51" i="2"/>
  <c r="J70" i="2"/>
  <c r="E107" i="2"/>
  <c r="I24" i="2"/>
  <c r="H173" i="1"/>
  <c r="I173" i="1"/>
  <c r="J173" i="1"/>
  <c r="K173" i="1"/>
  <c r="L173" i="1"/>
  <c r="M173" i="1"/>
  <c r="N173" i="1"/>
  <c r="G173" i="1"/>
  <c r="F164" i="2" l="1"/>
  <c r="D169" i="2"/>
  <c r="F131" i="2"/>
  <c r="F146" i="2"/>
  <c r="D144" i="2"/>
  <c r="J105" i="2"/>
  <c r="J170" i="2" s="1"/>
  <c r="I105" i="2"/>
  <c r="F126" i="2"/>
  <c r="K170" i="2"/>
  <c r="H170" i="2"/>
  <c r="F107" i="2"/>
  <c r="G170" i="2"/>
  <c r="F63" i="2"/>
  <c r="F100" i="2"/>
  <c r="F83" i="2"/>
  <c r="F70" i="2"/>
  <c r="E169" i="2"/>
  <c r="E144" i="2"/>
  <c r="M170" i="2"/>
  <c r="L170" i="2"/>
  <c r="N170" i="2"/>
  <c r="F51" i="2"/>
  <c r="E24" i="2"/>
  <c r="F24" i="2" s="1"/>
  <c r="F13" i="2"/>
  <c r="E179" i="1"/>
  <c r="D179" i="1"/>
  <c r="E187" i="1"/>
  <c r="D187" i="1"/>
  <c r="H157" i="1"/>
  <c r="I157" i="1"/>
  <c r="J157" i="1"/>
  <c r="K157" i="1"/>
  <c r="L157" i="1"/>
  <c r="M157" i="1"/>
  <c r="N157" i="1"/>
  <c r="G157" i="1"/>
  <c r="D157" i="1" l="1"/>
  <c r="F179" i="1"/>
  <c r="F169" i="2"/>
  <c r="F144" i="2"/>
  <c r="E105" i="2"/>
  <c r="E170" i="2" s="1"/>
  <c r="D105" i="2"/>
  <c r="D170" i="2" s="1"/>
  <c r="I170" i="2"/>
  <c r="F187" i="1"/>
  <c r="J81" i="1"/>
  <c r="I81" i="1"/>
  <c r="F105" i="2" l="1"/>
  <c r="F170" i="2"/>
  <c r="J55" i="1"/>
  <c r="J35" i="1"/>
  <c r="J31" i="1"/>
  <c r="I55" i="1"/>
  <c r="I35" i="1"/>
  <c r="H25" i="1"/>
  <c r="M25" i="1"/>
  <c r="N25" i="1"/>
  <c r="G25" i="1"/>
  <c r="I31" i="1"/>
  <c r="J19" i="1"/>
  <c r="I19" i="1"/>
  <c r="J21" i="1"/>
  <c r="I21" i="1"/>
  <c r="J25" i="1" l="1"/>
  <c r="M195" i="1"/>
  <c r="H189" i="1" l="1"/>
  <c r="I189" i="1"/>
  <c r="J189" i="1"/>
  <c r="K189" i="1"/>
  <c r="L189" i="1"/>
  <c r="M189" i="1"/>
  <c r="N189" i="1"/>
  <c r="E181" i="1"/>
  <c r="D181" i="1"/>
  <c r="E185" i="1"/>
  <c r="D185" i="1"/>
  <c r="E183" i="1"/>
  <c r="D183" i="1"/>
  <c r="E169" i="1"/>
  <c r="D169" i="1"/>
  <c r="H151" i="1"/>
  <c r="I151" i="1"/>
  <c r="J151" i="1"/>
  <c r="K151" i="1"/>
  <c r="L151" i="1"/>
  <c r="M151" i="1"/>
  <c r="N151" i="1"/>
  <c r="G151" i="1"/>
  <c r="E155" i="1"/>
  <c r="D155" i="1"/>
  <c r="H125" i="1"/>
  <c r="I125" i="1"/>
  <c r="J125" i="1"/>
  <c r="K125" i="1"/>
  <c r="L125" i="1"/>
  <c r="M125" i="1"/>
  <c r="N125" i="1"/>
  <c r="G125" i="1"/>
  <c r="E149" i="1"/>
  <c r="D149" i="1"/>
  <c r="I109" i="1"/>
  <c r="J109" i="1"/>
  <c r="L109" i="1"/>
  <c r="M109" i="1"/>
  <c r="N109" i="1"/>
  <c r="H109" i="1"/>
  <c r="G109" i="1"/>
  <c r="I91" i="1"/>
  <c r="J91" i="1"/>
  <c r="K91" i="1"/>
  <c r="M91" i="1"/>
  <c r="N91" i="1"/>
  <c r="H91" i="1"/>
  <c r="E91" i="1" s="1"/>
  <c r="G91" i="1"/>
  <c r="E107" i="1"/>
  <c r="D107" i="1"/>
  <c r="E105" i="1"/>
  <c r="D105" i="1"/>
  <c r="E103" i="1"/>
  <c r="D103" i="1"/>
  <c r="F169" i="1" l="1"/>
  <c r="F185" i="1"/>
  <c r="D173" i="1"/>
  <c r="E173" i="1"/>
  <c r="F181" i="1"/>
  <c r="F183" i="1"/>
  <c r="F155" i="1"/>
  <c r="F149" i="1"/>
  <c r="F105" i="1"/>
  <c r="D91" i="1"/>
  <c r="F107" i="1"/>
  <c r="F103" i="1"/>
  <c r="N77" i="1" l="1"/>
  <c r="M77" i="1"/>
  <c r="L77" i="1"/>
  <c r="K77" i="1"/>
  <c r="J77" i="1"/>
  <c r="I77" i="1"/>
  <c r="H77" i="1"/>
  <c r="G77" i="1"/>
  <c r="E87" i="1" l="1"/>
  <c r="D87" i="1"/>
  <c r="I67" i="1"/>
  <c r="J67" i="1"/>
  <c r="K67" i="1"/>
  <c r="L67" i="1"/>
  <c r="M67" i="1"/>
  <c r="N67" i="1"/>
  <c r="H67" i="1"/>
  <c r="G67" i="1"/>
  <c r="E57" i="1"/>
  <c r="D57" i="1"/>
  <c r="I53" i="1"/>
  <c r="I25" i="1" s="1"/>
  <c r="F87" i="1" l="1"/>
  <c r="F57" i="1"/>
  <c r="E65" i="1"/>
  <c r="D65" i="1"/>
  <c r="E63" i="1"/>
  <c r="D63" i="1"/>
  <c r="E61" i="1"/>
  <c r="D61" i="1"/>
  <c r="E59" i="1"/>
  <c r="D59" i="1"/>
  <c r="E55" i="1"/>
  <c r="D55" i="1"/>
  <c r="L25" i="1"/>
  <c r="K53" i="1"/>
  <c r="K25" i="1" s="1"/>
  <c r="F63" i="1" l="1"/>
  <c r="F61" i="1"/>
  <c r="F65" i="1"/>
  <c r="F59" i="1"/>
  <c r="F55" i="1"/>
  <c r="E147" i="1" l="1"/>
  <c r="D147" i="1"/>
  <c r="E145" i="1"/>
  <c r="D145" i="1"/>
  <c r="E143" i="1"/>
  <c r="D143" i="1"/>
  <c r="E89" i="1"/>
  <c r="D89" i="1"/>
  <c r="F143" i="1" l="1"/>
  <c r="F147" i="1"/>
  <c r="F145" i="1"/>
  <c r="F89" i="1"/>
  <c r="E177" i="1" l="1"/>
  <c r="D177" i="1"/>
  <c r="F177" i="1" l="1"/>
  <c r="E153" i="1" l="1"/>
  <c r="D153" i="1"/>
  <c r="E135" i="1"/>
  <c r="D135" i="1"/>
  <c r="E133" i="1"/>
  <c r="D133" i="1"/>
  <c r="E157" i="1" l="1"/>
  <c r="D151" i="1"/>
  <c r="E151" i="1"/>
  <c r="F153" i="1"/>
  <c r="D125" i="1"/>
  <c r="F135" i="1"/>
  <c r="F133" i="1"/>
  <c r="K111" i="1"/>
  <c r="K109" i="1" s="1"/>
  <c r="E101" i="1"/>
  <c r="D101" i="1"/>
  <c r="E99" i="1"/>
  <c r="D99" i="1"/>
  <c r="E97" i="1"/>
  <c r="D97" i="1"/>
  <c r="F101" i="1" l="1"/>
  <c r="F99" i="1"/>
  <c r="F97" i="1"/>
  <c r="J13" i="1" l="1"/>
  <c r="E43" i="1" l="1"/>
  <c r="D43" i="1"/>
  <c r="F43" i="1" l="1"/>
  <c r="E131" i="1" l="1"/>
  <c r="D131" i="1"/>
  <c r="F131" i="1" l="1"/>
  <c r="E125" i="1" l="1"/>
  <c r="I193" i="1" l="1"/>
  <c r="E73" i="1" l="1"/>
  <c r="D73" i="1"/>
  <c r="E53" i="1"/>
  <c r="D53" i="1"/>
  <c r="E51" i="1"/>
  <c r="D51" i="1"/>
  <c r="F53" i="1" l="1"/>
  <c r="F51" i="1"/>
  <c r="F73" i="1"/>
  <c r="E197" i="1" l="1"/>
  <c r="D197" i="1"/>
  <c r="E195" i="1"/>
  <c r="D195" i="1"/>
  <c r="N193" i="1"/>
  <c r="M193" i="1"/>
  <c r="L193" i="1"/>
  <c r="K193" i="1"/>
  <c r="J193" i="1"/>
  <c r="H193" i="1"/>
  <c r="G193" i="1"/>
  <c r="E191" i="1"/>
  <c r="E189" i="1" s="1"/>
  <c r="D191" i="1"/>
  <c r="D189" i="1" s="1"/>
  <c r="G189" i="1"/>
  <c r="E175" i="1"/>
  <c r="D175" i="1"/>
  <c r="E167" i="1"/>
  <c r="D167" i="1"/>
  <c r="E165" i="1"/>
  <c r="D165" i="1"/>
  <c r="E163" i="1"/>
  <c r="D163" i="1"/>
  <c r="E161" i="1"/>
  <c r="D161" i="1"/>
  <c r="E159" i="1"/>
  <c r="D159" i="1"/>
  <c r="E141" i="1"/>
  <c r="D141" i="1"/>
  <c r="E139" i="1"/>
  <c r="D139" i="1"/>
  <c r="N137" i="1"/>
  <c r="N171" i="1" s="1"/>
  <c r="M137" i="1"/>
  <c r="M171" i="1" s="1"/>
  <c r="L137" i="1"/>
  <c r="L171" i="1" s="1"/>
  <c r="K137" i="1"/>
  <c r="K171" i="1" s="1"/>
  <c r="J137" i="1"/>
  <c r="J171" i="1" s="1"/>
  <c r="I137" i="1"/>
  <c r="I171" i="1" s="1"/>
  <c r="H137" i="1"/>
  <c r="H171" i="1" s="1"/>
  <c r="G137" i="1"/>
  <c r="G171" i="1" s="1"/>
  <c r="E129" i="1"/>
  <c r="D129" i="1"/>
  <c r="E127" i="1"/>
  <c r="D127" i="1"/>
  <c r="E121" i="1"/>
  <c r="E119" i="1" s="1"/>
  <c r="D121" i="1"/>
  <c r="D119" i="1" s="1"/>
  <c r="N119" i="1"/>
  <c r="M119" i="1"/>
  <c r="L119" i="1"/>
  <c r="K119" i="1"/>
  <c r="J119" i="1"/>
  <c r="I119" i="1"/>
  <c r="H119" i="1"/>
  <c r="G119" i="1"/>
  <c r="E117" i="1"/>
  <c r="E115" i="1" s="1"/>
  <c r="D117" i="1"/>
  <c r="D115" i="1" s="1"/>
  <c r="N115" i="1"/>
  <c r="M115" i="1"/>
  <c r="L115" i="1"/>
  <c r="K115" i="1"/>
  <c r="J115" i="1"/>
  <c r="I115" i="1"/>
  <c r="H115" i="1"/>
  <c r="G115" i="1"/>
  <c r="E113" i="1"/>
  <c r="D113" i="1"/>
  <c r="E111" i="1"/>
  <c r="D111" i="1"/>
  <c r="E95" i="1"/>
  <c r="D95" i="1"/>
  <c r="D93" i="1"/>
  <c r="E85" i="1"/>
  <c r="D85" i="1"/>
  <c r="E83" i="1"/>
  <c r="D83" i="1"/>
  <c r="E81" i="1"/>
  <c r="D81" i="1"/>
  <c r="E79" i="1"/>
  <c r="D79" i="1"/>
  <c r="E75" i="1"/>
  <c r="D75" i="1"/>
  <c r="E71" i="1"/>
  <c r="D71" i="1"/>
  <c r="E69" i="1"/>
  <c r="D69" i="1"/>
  <c r="E49" i="1"/>
  <c r="D49" i="1"/>
  <c r="E47" i="1"/>
  <c r="D47" i="1"/>
  <c r="E45" i="1"/>
  <c r="D45" i="1"/>
  <c r="E41" i="1"/>
  <c r="D41" i="1"/>
  <c r="E39" i="1"/>
  <c r="D39" i="1"/>
  <c r="E37" i="1"/>
  <c r="D37" i="1"/>
  <c r="E35" i="1"/>
  <c r="D35" i="1"/>
  <c r="E33" i="1"/>
  <c r="D33" i="1"/>
  <c r="D31" i="1"/>
  <c r="E31" i="1"/>
  <c r="E29" i="1"/>
  <c r="D29" i="1"/>
  <c r="E27" i="1"/>
  <c r="E25" i="1" s="1"/>
  <c r="D27" i="1"/>
  <c r="E23" i="1"/>
  <c r="D23" i="1"/>
  <c r="E21" i="1"/>
  <c r="D21" i="1"/>
  <c r="E19" i="1"/>
  <c r="D19" i="1"/>
  <c r="E17" i="1"/>
  <c r="E13" i="1" s="1"/>
  <c r="D17" i="1"/>
  <c r="D15" i="1"/>
  <c r="N13" i="1"/>
  <c r="M13" i="1"/>
  <c r="L13" i="1"/>
  <c r="K13" i="1"/>
  <c r="I13" i="1"/>
  <c r="H13" i="1"/>
  <c r="G13" i="1"/>
  <c r="D25" i="1" l="1"/>
  <c r="H123" i="1"/>
  <c r="I123" i="1"/>
  <c r="G123" i="1"/>
  <c r="K123" i="1"/>
  <c r="M123" i="1"/>
  <c r="D109" i="1"/>
  <c r="N123" i="1"/>
  <c r="E109" i="1"/>
  <c r="J123" i="1"/>
  <c r="L123" i="1"/>
  <c r="D67" i="1"/>
  <c r="D77" i="1"/>
  <c r="E67" i="1"/>
  <c r="E77" i="1"/>
  <c r="E171" i="1"/>
  <c r="J199" i="1"/>
  <c r="D171" i="1"/>
  <c r="E93" i="1"/>
  <c r="F93" i="1" s="1"/>
  <c r="I199" i="1"/>
  <c r="I200" i="1" s="1"/>
  <c r="D193" i="1"/>
  <c r="F197" i="1"/>
  <c r="F195" i="1"/>
  <c r="D13" i="1"/>
  <c r="F139" i="1"/>
  <c r="F69" i="1"/>
  <c r="F35" i="1"/>
  <c r="F39" i="1"/>
  <c r="F45" i="1"/>
  <c r="F47" i="1"/>
  <c r="F83" i="1"/>
  <c r="F113" i="1"/>
  <c r="F129" i="1"/>
  <c r="F159" i="1"/>
  <c r="F163" i="1"/>
  <c r="F167" i="1"/>
  <c r="D137" i="1"/>
  <c r="F79" i="1"/>
  <c r="F17" i="1"/>
  <c r="F21" i="1"/>
  <c r="F29" i="1"/>
  <c r="F33" i="1"/>
  <c r="F37" i="1"/>
  <c r="F41" i="1"/>
  <c r="F49" i="1"/>
  <c r="F71" i="1"/>
  <c r="F75" i="1"/>
  <c r="F81" i="1"/>
  <c r="F85" i="1"/>
  <c r="N199" i="1"/>
  <c r="E193" i="1"/>
  <c r="E199" i="1" s="1"/>
  <c r="F15" i="1"/>
  <c r="F19" i="1"/>
  <c r="F23" i="1"/>
  <c r="F27" i="1"/>
  <c r="F31" i="1"/>
  <c r="F95" i="1"/>
  <c r="F111" i="1"/>
  <c r="F117" i="1"/>
  <c r="F115" i="1" s="1"/>
  <c r="F121" i="1"/>
  <c r="F119" i="1" s="1"/>
  <c r="F127" i="1"/>
  <c r="E137" i="1"/>
  <c r="F141" i="1"/>
  <c r="F161" i="1"/>
  <c r="F165" i="1"/>
  <c r="F175" i="1"/>
  <c r="G199" i="1"/>
  <c r="K199" i="1"/>
  <c r="F191" i="1"/>
  <c r="H199" i="1"/>
  <c r="L199" i="1"/>
  <c r="M199" i="1"/>
  <c r="F189" i="1"/>
  <c r="L200" i="1" l="1"/>
  <c r="M200" i="1"/>
  <c r="D123" i="1"/>
  <c r="E123" i="1"/>
  <c r="E200" i="1" s="1"/>
  <c r="F77" i="1"/>
  <c r="J200" i="1"/>
  <c r="D199" i="1"/>
  <c r="F109" i="1"/>
  <c r="F91" i="1"/>
  <c r="F193" i="1"/>
  <c r="F157" i="1"/>
  <c r="F151" i="1"/>
  <c r="N200" i="1"/>
  <c r="F125" i="1"/>
  <c r="F173" i="1"/>
  <c r="G200" i="1"/>
  <c r="F13" i="1"/>
  <c r="F25" i="1"/>
  <c r="K200" i="1"/>
  <c r="H200" i="1"/>
  <c r="F137" i="1"/>
  <c r="F67" i="1"/>
  <c r="D200" i="1" l="1"/>
  <c r="F200" i="1" s="1"/>
  <c r="F171" i="1"/>
  <c r="F123" i="1"/>
  <c r="F199" i="1"/>
</calcChain>
</file>

<file path=xl/sharedStrings.xml><?xml version="1.0" encoding="utf-8"?>
<sst xmlns="http://schemas.openxmlformats.org/spreadsheetml/2006/main" count="1233" uniqueCount="386">
  <si>
    <t>Ответственный исполнитель, соисполнитель</t>
  </si>
  <si>
    <t>Всего</t>
  </si>
  <si>
    <t>в том числе по источникам:</t>
  </si>
  <si>
    <t>федеральный бюджет</t>
  </si>
  <si>
    <t>бюджет Пензенской области</t>
  </si>
  <si>
    <t>бюджеты муниципальных образований Пензенской области</t>
  </si>
  <si>
    <t>внебюджетные источники</t>
  </si>
  <si>
    <t>план на год</t>
  </si>
  <si>
    <t>кассовые расходы</t>
  </si>
  <si>
    <t>Основные этапы выполнения мероприятия и показатели реализации мероприятия, един. изм.</t>
  </si>
  <si>
    <t>план</t>
  </si>
  <si>
    <t>факт</t>
  </si>
  <si>
    <t>Основное мероприятие 1.1 «Развитие системы дошкольного бразования»</t>
  </si>
  <si>
    <t>Министерство образования Пензенской области, органы местного самоуправления муниципальных районов (городских округов) (по согласованию)</t>
  </si>
  <si>
    <t>Подпрограмма 1 «Развитие дошкольного, общего и дополнительного образования детей»</t>
  </si>
  <si>
    <t>Объем финансирования государственной программы (за отчетный период), тыс.руб.</t>
  </si>
  <si>
    <t>втом числе:</t>
  </si>
  <si>
    <t>1.1</t>
  </si>
  <si>
    <t>1.1.1</t>
  </si>
  <si>
    <t>1.1.2</t>
  </si>
  <si>
    <t>1.1.3</t>
  </si>
  <si>
    <t>1.1.4</t>
  </si>
  <si>
    <t>1.1.5</t>
  </si>
  <si>
    <t>1.2</t>
  </si>
  <si>
    <t>1.2.1</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</si>
  <si>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</si>
  <si>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1.2.2</t>
  </si>
  <si>
    <t>1.2.3</t>
  </si>
  <si>
    <t>Министерство образования Пензенской области, ГАОУ ДПО "Институт регионального развития Пензенской области"</t>
  </si>
  <si>
    <t>1.2.5</t>
  </si>
  <si>
    <t>Министерство образования Пензенской области</t>
  </si>
  <si>
    <t>1.2.9</t>
  </si>
  <si>
    <t>Министерство образования Пензенской области, ГБНОУ ПО "Губернский лицей"</t>
  </si>
  <si>
    <t>Министерство образования Пензенской области, государственные образовательные организации Пензенской области, главным распорядителем бюджетных средств которых является Министерство образования Пензенской области</t>
  </si>
  <si>
    <t>Министерство образования Пензенской области, ГБУ ПО "Центр психолого-педагогической, медицинской и социальной помощи Пензенской области"</t>
  </si>
  <si>
    <t>1.2.15</t>
  </si>
  <si>
    <t>Основное мероприятие 1.3 «Развитие системы дополнительного образования детей»</t>
  </si>
  <si>
    <t>1.3</t>
  </si>
  <si>
    <t>в том числе:</t>
  </si>
  <si>
    <t>1.4</t>
  </si>
  <si>
    <t>1.4.1</t>
  </si>
  <si>
    <t>1.4.2</t>
  </si>
  <si>
    <t>Министерство образования Пензенской области, государственные образовательные организации Пензенской области для детей-сирот и детей, оставшихся без попечения родителей, функции и полномочия учредителя в отношении которых осуществляет Министерство образования Пензенской области</t>
  </si>
  <si>
    <t>1.4.3</t>
  </si>
  <si>
    <t>Подпрограмма 2 «Комплексная модернизация системы профессионального образования Пензенской области»</t>
  </si>
  <si>
    <t>2</t>
  </si>
  <si>
    <t>2.1</t>
  </si>
  <si>
    <t>Основное мероприятие 2.1 «Формирование эффективной территориально-отраслевой организации ресурсов системы профессионального образования, ориентированной на потребности перспективного регионального рынка труда»</t>
  </si>
  <si>
    <t>Основное мероприятие 2.5 «Повышение статуса педагогических кадров путем совершенствования системы профессионального обучения и дополнительного профессионального образования»</t>
  </si>
  <si>
    <t>Подпрограмма 4 «Обеспечение реализации государственной программы и прочих мероприятий к ней»</t>
  </si>
  <si>
    <t>Основное мероприятие 4.1 
«Обеспечение реализации мероприятий государственной программы»</t>
  </si>
  <si>
    <t xml:space="preserve">Министерство образования Пензенской области, органы местного самоуправления муниципальных районов (городских округов)
(по согласованию)
</t>
  </si>
  <si>
    <t>Итого по подпрограмме 4:</t>
  </si>
  <si>
    <t>Итого по подпрограмме 1:</t>
  </si>
  <si>
    <t>Итого по подпрограмме 2:</t>
  </si>
  <si>
    <t>1. 20
2. 50
3. 70</t>
  </si>
  <si>
    <t>процент осовения средств</t>
  </si>
  <si>
    <t>Выполнение основных этапов мероприятия и достижения показателей реализации мероприятия</t>
  </si>
  <si>
    <t>Отчет о ходе исполнения мероприятий с отражением конкретных, достигнутых результатов (выполненных работ, оказанных услуг и т.д.) с указанием един.изм.</t>
  </si>
  <si>
    <t>Возможные риски не реализации мероприятий, которые могут повлиять на выполнение целевого показателя, установленного в рамках выполнения мероприятий</t>
  </si>
  <si>
    <t>Причины невыполнения мероприятия, объемов финансирования мероприятия (проблемы организационного правового характера, а именно проведения конкурсных процедур, заключение госконтрактов, подготовка ПСД сокращение финансирования)</t>
  </si>
  <si>
    <t>1.3.6</t>
  </si>
  <si>
    <t>2.5</t>
  </si>
  <si>
    <t>2.5.1</t>
  </si>
  <si>
    <t>2.5.2</t>
  </si>
  <si>
    <t>2.5.3</t>
  </si>
  <si>
    <t>2.5.5</t>
  </si>
  <si>
    <t>4</t>
  </si>
  <si>
    <t>4.1</t>
  </si>
  <si>
    <t>4.1.2</t>
  </si>
  <si>
    <t>Основное мероприятие 1.2 «Развитие системы общего образования, создание условий для равного доступа к качественному образованию детей с ограниченными возможностями здоровья, создание единой информационной среды образования»</t>
  </si>
  <si>
    <t>1.2.4</t>
  </si>
  <si>
    <t>1.2.12</t>
  </si>
  <si>
    <t>1.2.7</t>
  </si>
  <si>
    <t xml:space="preserve">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
</t>
  </si>
  <si>
    <t>1.3.3</t>
  </si>
  <si>
    <t>2.5.4</t>
  </si>
  <si>
    <t>4.1.4</t>
  </si>
  <si>
    <t>"РАЗВИТИЕ ОБРАЗОВАНИЯ В ПЕНЗЕНСКОЙ ОБЛАСТИ"</t>
  </si>
  <si>
    <t>ОТЧЕТ об исполнении основных мероприятий (региональных проектов), мероприятий государственной программы Пензенской области</t>
  </si>
  <si>
    <t xml:space="preserve">№ основного мероприятия (регионального проекта), мероприятия в соответствии с номером Перечня основных мероприятий (региональных проектов), мероприятий государственной программы
</t>
  </si>
  <si>
    <t>Наименование основных мероприятий (региональных проектов), мероприятий</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</si>
  <si>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(администрирование)</t>
  </si>
  <si>
    <t>Проведение областного конкурса "Лучший воспитатель образовательной организации"</t>
  </si>
  <si>
    <t>Ресурсное обеспечение деятельности общеобразовательных организаций (вечерние школы)</t>
  </si>
  <si>
    <t>Ресурсное  обеспечение деятельности общеобразовательных организаций 
(ГБНОУ ПО "Губернский лицей")</t>
  </si>
  <si>
    <t>Ресурсное  обеспечение деятельности общеобразовательных  организаций (для обучения по адаптированным образовательным программам)</t>
  </si>
  <si>
    <t>Ресурсное  обеспечение деятельности ГБУ ПО "Центр психолого-педагогической, медицинской и социальной помощи Пензенской области"</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</si>
  <si>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t>
  </si>
  <si>
    <t>1.2.6</t>
  </si>
  <si>
    <t>Субвенция на исполнение отдельных государственных полномочий в сфере образования 
по финансированию муниципальных общеобразовательных организаций (администрирование)</t>
  </si>
  <si>
    <t>Проведение регионального этапа всероссийского конкурса "Учитель года" и участие во всероссийском этапе</t>
  </si>
  <si>
    <t>1.3.2</t>
  </si>
  <si>
    <t>Ресурсное  обеспечение деятельности организаций, предоставляющих  дополнительное образование для  детей</t>
  </si>
  <si>
    <t>Поддержка системы спортивно-массовой и физкультурно-оздоровительной работы в образовательных организациях Пензенской области (обеспечение календаря региональных и всероссийских спортивных мероприятий), проведение организационно-методических мероприятий по формированию здорового образа жизни учащихся</t>
  </si>
  <si>
    <t>Поддержка системы массовых мероприятий по различным направлениям образования</t>
  </si>
  <si>
    <t>Ресурсное  обеспечение деятельности ГБУ ПО "Спасский детский дом"</t>
  </si>
  <si>
    <t>1.4.4</t>
  </si>
  <si>
    <t>Участие во всероссийских и окружных мероприятиях, проведение региональных мероприятий с целью интеграции детей-сирот и детей, оставшихся без попечения родителей, детей-инвалидов, детей с ограниченными возможностями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</si>
  <si>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</si>
  <si>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1.6. (Н03-1)</t>
  </si>
  <si>
    <t>Региональный проект "Современная школа"</t>
  </si>
  <si>
    <t>1.6.2</t>
  </si>
  <si>
    <t>1.7. (Н03-2)</t>
  </si>
  <si>
    <t>Региональный проект "Успех каждого ребенка"</t>
  </si>
  <si>
    <t>2.1.1</t>
  </si>
  <si>
    <t>Ресурсное обеспечение деятельности организаций профессионального образования</t>
  </si>
  <si>
    <t>2.3. (Н03-5)</t>
  </si>
  <si>
    <t>Региональный проект "Учитель будущего"</t>
  </si>
  <si>
    <t>2.3.1</t>
  </si>
  <si>
    <t>2.3.2</t>
  </si>
  <si>
    <t>2.4. (Н03-6)</t>
  </si>
  <si>
    <t>Региональный проект "Молодые профессионалы (Повышение конкурентоспособности профессионального образования)"</t>
  </si>
  <si>
    <t xml:space="preserve">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t>
  </si>
  <si>
    <t>Ресурсное обеспечение деятельности ГАОУ ДПО "Институт регионального развития Пензенской области"</t>
  </si>
  <si>
    <t>Предоставление гражданину в период обучения в организации, осуществляющей образовательную деятельность по образовательным программам высшего образования, мер социальной поддержки. Порядок предоставления мер социальной поддержки устанавливается Министерством образования Пензенской области</t>
  </si>
  <si>
    <t>Обеспечение деятельности аппарата Министерства образования Пензенской области</t>
  </si>
  <si>
    <t>4.2</t>
  </si>
  <si>
    <t>4.2.1</t>
  </si>
  <si>
    <t>Основное мероприятие "Реализация отдельных мероприятий государственных программ Российской Федерации путем софинансирования 
из средств бюджета Пензенской области грантов в форме субсидий юридическим лицам"</t>
  </si>
  <si>
    <t>Министерство образования Пензенской области, ГАПОУ ПО "Пензенский социально-педагогический колледж"</t>
  </si>
  <si>
    <t>Всего по государственной программе</t>
  </si>
  <si>
    <t xml:space="preserve">1) 20;
2) 50;
3) 70
</t>
  </si>
  <si>
    <t xml:space="preserve">Министерство образования Пензенской области
</t>
  </si>
  <si>
    <t>1.2.14</t>
  </si>
  <si>
    <t>Мероприятия по организации деятельности школьных спортивных клубов по футболу в муниципальных общеобразовательных организациях Пензенской области</t>
  </si>
  <si>
    <t xml:space="preserve">Министерство образования Пензенской области, органы местного самоуправления муниципальных районов (по согласованию)
</t>
  </si>
  <si>
    <t>1.9. (Н09-3)</t>
  </si>
  <si>
    <t>Региональный проект «Кадры для цифровой экономики»</t>
  </si>
  <si>
    <t>Развитие и распространение лучшего опыта в сфере формирования цифровых навыков образовательных организаций, осуществляющих образовательную деятельность по общеобразовательным программам, имеющих лучшие результаты в преподавании предметных областей «Математика», «Информатика» и «Технология» в рамках государственной программы Российской Федерации «Развитие образования»</t>
  </si>
  <si>
    <t>1.9.1</t>
  </si>
  <si>
    <t>4.3. (Н03-4)</t>
  </si>
  <si>
    <t>Региональный проект «Цифровая образовательная среда»</t>
  </si>
  <si>
    <t>4.3.1</t>
  </si>
  <si>
    <t>Создание центра цифрового образования детей «IT-куб»</t>
  </si>
  <si>
    <t xml:space="preserve">
1.8. (Н03-3)
</t>
  </si>
  <si>
    <t>1.8.1</t>
  </si>
  <si>
    <t>Государственная поддержка некоммерческих организаций в целях оказания психолого-педагогической, методической и консультативной помощи гражданам, имеющим детей</t>
  </si>
  <si>
    <t>2.1.2</t>
  </si>
  <si>
    <t>Обновление и совершенствование материально-технической базы профессиональных образовательных организаций</t>
  </si>
  <si>
    <t>Министерство образования Пензенской области, органы местного самоуправления муниципальных районов (городских округов) (по согласованию)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</si>
  <si>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Проведение аттестации в целях установления квалификационной категории педагогических работников организаций, осуществляющих образовательную деятельность и находящихся 
в ведении Пензенской области, педагогических работников муниципальных и частных организаций, осуществляющих образовательную деятельность</t>
  </si>
  <si>
    <t>Проведение прочих мероприятий, исследований и мониторингов в сфере образования</t>
  </si>
  <si>
    <t>Обучается 4 детей-инвалидов</t>
  </si>
  <si>
    <t>Субвенция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</si>
  <si>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t>
  </si>
  <si>
    <t>Предоставление субвенции на исполнение отдельных государственных полномочий в сфере образования по финансированию муниципальных дошкольных образовательных организаций и частных дошкольных образовательных организаций (администрирование)</t>
  </si>
  <si>
    <t>Обучение детей-инвалидов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в соответствии с частью 4 статьи 5 Закона Пензенской области от 30.06.2009 № 1752-ЗПО «О реализации основных гарантий прав и законных интересов ребенка в Пензенской области» (с последующими изменениями)</t>
  </si>
  <si>
    <t>Министерство образования Пензенской области, АНО ДО "Кванториум НЭЛ"</t>
  </si>
  <si>
    <t>Министерство образования Пензенской области, органы местного самоуправления муниципальных районов и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</si>
  <si>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</si>
  <si>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</si>
  <si>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некоммерческие организации, не являющимся казенными учреждениями, в отношении которых Министерство образования Пензенской области не осуществляет функции и полномочия учредителя</t>
  </si>
  <si>
    <t>Министерство образования Пензенской области, некоммерческие организации, не являющимся казенными учреждениями, в отношении которых Министерство образования Пензенской области не осуществляет функции и полномочия учредителя</t>
  </si>
  <si>
    <t>-</t>
  </si>
  <si>
    <t>Обеспечение печатными изданиями "Дневник школьника Пензенской области" муниципальных районов и городских округов Пензенской области</t>
  </si>
  <si>
    <t>январь-декабрь 2020 года.
Доля детей, занимающихся физической культурой и спортом в общем количестве обучающихся в образовательных организациях 
Пензенской области, %</t>
  </si>
  <si>
    <t>Основное мероприятие 1.4 «Реализация государственной политики в сфере защиты детей-сирот и детей, оставшихся без попечения родителей»</t>
  </si>
  <si>
    <t xml:space="preserve">Субвенция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 </t>
  </si>
  <si>
    <t>Субвенция на исполнение государственных полномочий по организации и осуществлению деятельности по опеке и попечительству</t>
  </si>
  <si>
    <t>Модернизация  инфраструктуры общего образования (проведение капитального ремонта, реконструкции, строительства (пристроя к зданиям) зданий школ, возврат в систему общего образования зданий, используемых не по назначению, приобретение (выкуп), аренда зданий и помещений), в том числе оснащение (переоснащение) новых мест</t>
  </si>
  <si>
    <t>январь-декабрь 2020 года.
Количество оказанных услуг психолого-педагогической.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единица</t>
  </si>
  <si>
    <t>Вовлечение в различные формы поддержки и сопровождения в первые три года работы учителей в возрасте до 35 лет</t>
  </si>
  <si>
    <t>октябрь-декабрь 2020 года.
Доля получивших государственную поддержку от общего числа получателей, %</t>
  </si>
  <si>
    <t xml:space="preserve">Непрерывное и планомерное повышение квалификации педагогических работников, в том числе на основе использования современных цифровых технологий, формирования и участия в профессиональных ассоциациях, программах обмена опытом и лучшими практиками, привлечение работодателей к дополнительному профессиональному образованию педагогических работников, в том числе в форме стажировок </t>
  </si>
  <si>
    <t>Реализация мероприятия "Субсидии на реализацию пилотных проектов по обновлению содержания и технологий дополнительного образования по приоритетным направлениям" приоритетного проекта "Доступное дополнительное образование для детей" направления (подпрограммы) "Развитие дополнительного образования детей и реализация мероприятий молодежной политики" государственной программы Российской Федерации "Развитие образования" путем софинансирования из средств бюджета Пензенской области грантов в форме субсидий юридическим лицам</t>
  </si>
  <si>
    <t xml:space="preserve">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</si>
  <si>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</si>
  <si>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</si>
  <si>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1.3.4</t>
  </si>
  <si>
    <t>Функционирование детского технопарка АНО ДО "Кванториум НЭЛ" и мобильных технопарков АНО ДО "Кванториум НЭЛ"</t>
  </si>
  <si>
    <t>Региональный проект «Поддержка семей, имеющих детей»</t>
  </si>
  <si>
    <t>июль-декабрь 2020 года.
Количество организаций, получивших гранты, единица</t>
  </si>
  <si>
    <t>2.1.3</t>
  </si>
  <si>
    <t>Ресурсное обеспечение центров 
цифрового образования "IT-куб" государственных автономных профессиональных образовательных учреждений Пензенской области</t>
  </si>
  <si>
    <t>октябрь-декабрь 2020 года.
1) Доля педагогических работников, прошедших различные формы повышения квалификации, 
от общего числа педагогов, подавших заявление на прохождение различных форм повышения квалификации,%
2) Количество педагогических работников, прошедших повышение квалификации в форме стажировки, чел.</t>
  </si>
  <si>
    <t>1.2.11</t>
  </si>
  <si>
    <t>Предоставление грантов в форме субсидии общеобразовательным организациям из бюджета Пензенской области на поддержку и развитие качественного общего образования</t>
  </si>
  <si>
    <t xml:space="preserve">октябрь-декабрь 2020 года.
Количество школ-победителей, шт.
</t>
  </si>
  <si>
    <t>3 городские школы, 3 сельские школы (победители по итогам 2018/ 2019 учебного  года)</t>
  </si>
  <si>
    <t>Проведение мероприятий, направленных на подготовку, участие и поддержку одаренных детей,  в том числе организация и проведение региональных олимпиад по общеобразовательным предметам, научно-практических конференций, учебных сборов, участие команды Пензенской области во всероссийских и международных олимпиадах, а также предоставление единовременных денежных выплат победителям и призерам заключительного этапа всероссийской олимпиады школьников и педагогам, их подготовившим (Порядок предоставления единовременной денежной выплаты устанавливается  Министерством образования Пензенской области)</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</si>
  <si>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 Министерство физической культуры и спорта Пензенской области, функции и полномочия учредителя в отношении которых осуществляет Министерство физической культуры и спорта Пензенской области</t>
  </si>
  <si>
    <t>Министерство образования Пензенской области, органы местного самоуправления муниципальных районов и городских округов (по согласованию), Департамент градостроительства и архитектуры Пензенской области, Министерство строительства и дорожного хозяйства Пензенской области</t>
  </si>
  <si>
    <t>1)100;
2)-</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</si>
  <si>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(городских округов)  (по согласованию)</t>
  </si>
  <si>
    <t>1.2.23</t>
  </si>
  <si>
    <t>1.2.24</t>
  </si>
  <si>
    <t>1.6.5</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</si>
  <si>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</si>
  <si>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1.6.6</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</si>
  <si>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</si>
  <si>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t>
  </si>
  <si>
    <t>Создание детских технопарков "Кванториум"</t>
  </si>
  <si>
    <t>1.6.7</t>
  </si>
  <si>
    <t>Министерство образования Пензенской области; государственные организации, функции и полномочия учредителя в отношении которых осуществляет Министерство образования Пензенской области; органы местного самоуправления муниципальных районов и городских округов (по согласованию)</t>
  </si>
  <si>
    <t>1.6.8</t>
  </si>
  <si>
    <t>1.7.2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</si>
  <si>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</si>
  <si>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Ресурсное обеспечение центра опережающей профессиональной подготовки</t>
  </si>
  <si>
    <t>2.1.4</t>
  </si>
  <si>
    <t>Обеспечение выплат ежемесячного денежного вознаграждения за классное руководство педагогическим работникам организаций среднего профессионального образования, реализующих образовательные программы подготовки квалифицированных рабочих, служащих и подготовки специалистов среднего звена на базе основного общего образования, в том числе адаптированные программы, на которых возложено исполнение функций классного руководства в группах 1 и 2 курсов</t>
  </si>
  <si>
    <t>2.1.5</t>
  </si>
  <si>
    <t>2.4.4</t>
  </si>
  <si>
    <t>Создание условий для повышения практикоориентированности образовательных программ, в том числе для внедрения адаптивных и гибких образовательных программ</t>
  </si>
  <si>
    <t>Осуществление денежных выплат молодым специалистам (педагогическим работникам государственных (муниципальных) образовательных организаций)</t>
  </si>
  <si>
    <t>Обеспечение образовательных организаций материально-технической базой для внедрения цифровой образовательной среды</t>
  </si>
  <si>
    <t>4.3.3</t>
  </si>
  <si>
    <t>1) 70; 2) 100; 3) 50</t>
  </si>
  <si>
    <t>100;-</t>
  </si>
  <si>
    <t>1.4.7</t>
  </si>
  <si>
    <t>Выплаты, установленные Законом Пензенской области от 12.09.2006 № 1098-ЗПО «О мерах социальной поддержки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проживающих на территории Пензенской области»</t>
  </si>
  <si>
    <t>2.1.7</t>
  </si>
  <si>
    <t>2.1.8</t>
  </si>
  <si>
    <t xml:space="preserve"> Обеспечение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t>
  </si>
  <si>
    <t>2.1.9</t>
  </si>
  <si>
    <t>Выплаты, установленные Законом Пензенской области от 04.07.2013 № 2413-ЗПО «Об образовании в Пензенской области»</t>
  </si>
  <si>
    <t>Выплата стипендий студентам, обучающимся по очной форме обучения в государственных профессиональных образовательных организациях Пензенской области за счет бюджетных ассигнований бюджета Пензенской области, а также оказание материальной поддержки нуждающимся обучающимся</t>
  </si>
  <si>
    <t>январь-декабрь 2022 года.
Доля компенсации родительской платы 
за присмотр и уход за детьми 
в образовательных организациях, реализующих образовательные программы дошкольного образования:
1) на первого ребенка 
2) на второго ребенка
3) на третьего ребенка и последующих детей, %</t>
  </si>
  <si>
    <t>Субвенции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</si>
  <si>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1.2.28</t>
  </si>
  <si>
    <t>1.2.29</t>
  </si>
  <si>
    <t>1.2.30</t>
  </si>
  <si>
    <t>Модернизация школьных систем образования в государственных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</si>
  <si>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и Министерство строительства и дорожного хозяйства Пензенской области</t>
  </si>
  <si>
    <t>1.2.31</t>
  </si>
  <si>
    <t>Субсидия на реализацию мероприятий по модернизации школьных систем образования в муниципальных общеобразовательных организациях</t>
  </si>
  <si>
    <t>Министерство строительства и дорожного хозяйства Пензенской области, Министерство образования Пензенской области, органы местного самоуправления муниципальных районов и городских округов (по согласованию)</t>
  </si>
  <si>
    <t>1.2.32</t>
  </si>
  <si>
    <t>Министерство образования Пензенской области,ГАОУ ДПО "Институт регионального развития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</si>
  <si>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1.2.33</t>
  </si>
  <si>
    <t>Модернизация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</si>
  <si>
    <t>1.4.5</t>
  </si>
  <si>
    <t>Награждение участников и победителя финала областного конкурса "Успешная семья"</t>
  </si>
  <si>
    <t>1.6.9</t>
  </si>
  <si>
    <t>Создание новых мест в общеобразовательных организациях в связи с ростом числа обучающихся, вызванным демографическим фактором</t>
  </si>
  <si>
    <t>1.6.10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</si>
  <si>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</si>
  <si>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1.6.11</t>
  </si>
  <si>
    <t>Создание новых мест в общеобразовательных организациях при осуществлении капитальных вложений в объекты капитального строительства</t>
  </si>
  <si>
    <t>Министерство образования Пензенской области, Министерство строительства и дорожного хозяйства Пензенской области, администрация Пензенского района</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</si>
  <si>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</si>
  <si>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1.7.7</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</si>
  <si>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</si>
  <si>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2.1.10</t>
  </si>
  <si>
    <t>Министерство образования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образования Пензенской области,  Министерство физической культуры и спорта Пензенской области, государственные организации Пензенской области, функции и полномочия учредителя в отношении которых осуществляет Министерство физической культуры и спорта Пензенской области, Министерство культуры и туризма Пензенской области,  государственные организации Пензенской области, функции и полномочия учредителя в отношении которых осуществляет Министерство культуры и туризма Пензенской области, Министерство труда, социальной защиты и демографии Пензенской области, государственные организации Пензенской области, функции и полномочия учредителя в отношении которых осуществляет Министерство труда, социальной защиты и демографии Пензенской области, Министерство здравоохранения Пензенской области, государственные организации Пензенской области, функции и полномочия учредителя в отношении которых осуществляет Министерство здравоохранения Пензенской области</t>
  </si>
  <si>
    <t>2.4.5</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</si>
  <si>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</si>
  <si>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2.5.8</t>
  </si>
  <si>
    <t>Награждение победителей областного конкурса для педагогических работников, преподающих дисциплины сферы информационных технологий</t>
  </si>
  <si>
    <t>Субвенции на исполнение государственных полномочий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населенных пунктах, рабочих поселках (поселках городского типа) на территории Пензенской области, а также педагогическим работникам образовательных организаций, достигшим возраста для мужчин 60 лет, для женщин 55 лет либо ранее достижения этого возраста при возникновении права на досрочную страховую пенсию по старости или установлении (назначении) им досрочной страховой пенсии по старости, страховой пенсии по инвалидности в соответствии с Федеральным законом от 28 декабря 2013 года № 400-ФЗ «О страховых пенсиях» и проживающим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десяти лет</t>
  </si>
  <si>
    <t>Социологическое исследование в целях определения рейтинга глав администраций муниципальных образований Пензенской области и руководителей органов государственной власти Пензенской области, отражающего отношение населения к ним и уровень доверия в 2022 году</t>
  </si>
  <si>
    <t>4.1.7</t>
  </si>
  <si>
    <t>Министерство образования Пензенской области, ГАОУ ДПО «Институт регионального развития Пензенской области»</t>
  </si>
  <si>
    <t>4.1.8</t>
  </si>
  <si>
    <t>Осуществление переданных полномочий Российской Федерации в сфере образования, указанных в части 1 статьи 7 Федерального закона от 29.12.2012 № 273-ФЗ «Об образовании в Российской Федерации»</t>
  </si>
  <si>
    <t>4.1.9</t>
  </si>
  <si>
    <t>4.1.10</t>
  </si>
  <si>
    <t>Реализация пилотных проектов, направленных на повышение качества образования на территории Пензенской области</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</si>
  <si>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ед.</t>
  </si>
  <si>
    <t>январь-декабрь 2022 года.
Доля детей, получающих дошкольное образование, в общей численности детей дошкольного возраста, посещающих муниципальные дошкольные образовательные организации и частные дошкольные образовательные организации, %</t>
  </si>
  <si>
    <t>апрель-декабрь 2022 года.
Количество педагогических работников-победителей и призеров конкурса, человек</t>
  </si>
  <si>
    <t>январь-декабрь 2022 года.
Количество организаций, ед.</t>
  </si>
  <si>
    <t>январь-декабрь 2022 года.
Доля обучающихся, получающих начальное, основное и среднее общее образование, в общей численности обучающихся 
в муниципальных общеобразовательных организациях, %</t>
  </si>
  <si>
    <t>апрель-декабрь 2022 года.
Количество учителей - победителей и призеров регионального этапа конкурса, человек</t>
  </si>
  <si>
    <t>январь-декабрь 2022 года.
Количество проведенных региональных олимпиад по общеобразовательным предметам, научно-практических конференций и учебных сборов, ед.;
количество победителей и призеров заключительного этапа всероссийской олимпиады школьников, ед.</t>
  </si>
  <si>
    <t>январь-декабрь 2022 года.
Доля детей-инвалидов, обучающихся в общеобразовательных организациях, осуществляющих образовательную деятельность по адаптированным основным программам, расположенных на территории других субъектов Российской Федерации, от общего количества детей-инвалидов, обратившихся за данной услугой, %</t>
  </si>
  <si>
    <t>январь-декабрь 2022 года.
Количество обучающихся, состоящих в школьных спортивных клубах по футболу в муниципальных общеобразовательных организациях Пензенской области, человек</t>
  </si>
  <si>
    <t>июль-декабрь 2022 года.
Доля обучающихся 2-5 классов муниципальных образовательных организаций, получивших печатное издание «Дневник школьника Пензенской области», от общего числа обучающихся 2-5 классов муниципальных образовательных организаций, %</t>
  </si>
  <si>
    <t>январь-декабрь 2022 года.
Доля педагогических работников общеобразовательных организаций, получивших вознаграждение за исполнение функций классного руководства, в общей численности педагогических работников данной категории, %</t>
  </si>
  <si>
    <t>январь-декабрь 2022 года.
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 , %</t>
  </si>
  <si>
    <t>январь-декабрь 2022 года.
Доля лиц, которым представлена денежная компенсация бесплатного двухразового питания обучающимся с ограниченными возможностями здоровья, в общем количестве обратившихся, %</t>
  </si>
  <si>
    <t>октябрь-декабрь 2022 года.
Количество объектов, в которых в полном объеме выполнены мероприятия по капитальному ремонту общеобразовательных организаций, ед.</t>
  </si>
  <si>
    <t>октябрь-декабрь 2022 года.
Количество школ в которых осуществлена замена технологического оборудования (пищеблоки), ед.</t>
  </si>
  <si>
    <t xml:space="preserve">январь-декабрь 2022 года.
Количество организаций, ед.
</t>
  </si>
  <si>
    <t>октябрь-декабрь 2022 года.
Количество проведенных мероприятий, ед.</t>
  </si>
  <si>
    <t>январь-декабрь 2022 года.
Доля лиц, которым предоставлены меры социальной поддержки, в общем количестве обратившихся, %</t>
  </si>
  <si>
    <t>январь-декабрь 2022 года.
Количество органов местного самоуправления муниципальных районов и городских округов Пензенской области, наделенных государственными полномочиями Пензенской области по организации и осуществлению деятельности по опеке и попечительству, 
а также выполнение полномочий органов опеки и попечительства, ед.</t>
  </si>
  <si>
    <t>октябрь-декабрь 2022 года.
Количество мероприятий, шт.</t>
  </si>
  <si>
    <t>апрель-декабрь 2022 года.
Количество семей, получивших денежное вознаграждение, семей</t>
  </si>
  <si>
    <t>январь-декабрь 2022 года.
Доля лиц в организациях,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общем количестве обратившихся, %</t>
  </si>
  <si>
    <t>октябрь-декабрь 2022 года.
Количество новых мест в общеобразовательных организациях Пензенской области, в том числе введенных путем строительства (приобретения) объектов инфраструктуры общего образования, место</t>
  </si>
  <si>
    <t>июль-декабрь 2022 года.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t>
  </si>
  <si>
    <t>июль-декабрь 2022 года.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ед.</t>
  </si>
  <si>
    <t>июль-декабрь 2022 года.
На базе общеобразовательных организаций созданы и функционируют детские технопарки «Кванториум»,  ед.</t>
  </si>
  <si>
    <t>апрель-декабрь 2022 года.
Количество оказанных услуг психолого-педагогической помощи. Методической и консультативной помощи родителям (законным представителям) детей, а также гражданам, желающим принять на воспитание в свои семьи детей, оставшихся без попечения родителей, ед.</t>
  </si>
  <si>
    <t>апрель-декабрь 2022 года.
Создано новых мест в общеобразовательных организациях в связи с ростом числа обучающихся, вызванным демографическим фактором, место</t>
  </si>
  <si>
    <t>июль-декабрь 2022 года.
Обеспечена реализация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человек</t>
  </si>
  <si>
    <t>апрель-декабрь 2022 года.
Создано новых мест в общеобразовательных организациях, возникающих при осуществлении капитальных вложений в объекты капитального строительства,  место</t>
  </si>
  <si>
    <t>июль-декабрь 2022 года.
11) количество общеобразовательных организаций, в которых обновлена материально-техническая база для занятия физической культурой и спортом;ед.
2) количество обучающихся в общеобразовательных организациях, в которых обновлена материально-техническая база для занятия физической культурой и спортом;ед.
3) количество общеобразовательных организаций, в которых отремонтированы спортивные залы;ед.
4) количество общеобразовательных организаций, в которых имеющиеся аудитории перепрофилированы под спортивные залы для занятия физической культурой и спортом;ед.
5) увеличение количества школьных спортивных клубов для занятия физической культурой и спортом, которые созданы в организациях;ед.
6) количество общеобразовательных организаций, в которых открытые плоскостные спортивные сооружения оснащены спортивным инвентарем и оборудованием, ед.</t>
  </si>
  <si>
    <t>июль-декабрь 2022 года.
Созданы новые места в образовательных организациях различных типов для реализации дополнительных общеразвивающих программ всех направленностей, тысяча единиц</t>
  </si>
  <si>
    <t xml:space="preserve">апрель-декабрь 2022 года.
Количество профессиональных образовательных организаций, в которых проведены мероприятия по обновлению и совершенствованию, ед.
</t>
  </si>
  <si>
    <t>январь-декабрь 2022 года.
Количество центров, ед.</t>
  </si>
  <si>
    <t>январь-декабрь 2022 года.
Количество организаций, единиц</t>
  </si>
  <si>
    <t>январь-декабрь 2022 года.
Процент охвата обеспечением питанием лиц, получающих среднее профессиональное образование по программам подготовки квалифицированных рабочих, служащих по очной форме обучения в профессиональных образовательных организациях, и обучающихся в профессиональной образовательной организации из числа выпускников организаций Пензенской области, осуществляющих образовательную деятельность по адаптированным основным общеобразовательным программам для обучающихся с умственной отсталостью, %</t>
  </si>
  <si>
    <t>январь-декабрь 2022 года.
Доля лиц, которым предоставлены меры социальной поддержки, функции и полномочия учредителя в отношении которых осуществляет Министерство образования Пензенской области, в общей количестве обратившихся, %</t>
  </si>
  <si>
    <t>январь-декабрь 2022 года.
Количество выплат ежемесячного денежного вознаграждения за классное руководство (кураторство)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предоставляемых работникам образовательных организаций,%</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</si>
  <si>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</si>
  <si>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январь-декабрь 2022 года.
1) Доля образовательных организаций среднего профессионального и высшего образования, в которых обеспечены условия для получения среднего профессионального и высшего образования инвалидами и лицами 
с ограниченными возможностями здоровья, в том числе с использованием дистанционных образовательных технологий, в общем количестве таких организаций,%
2) Доля студентов средних профессиональных образовательных организаций, обучающихся по образовательным программам, в реализации которых участвуют работодатели (включая организацию учебной и производственной практики, предоставление оборудования и материалов, участие в разработке образовательных программ и оценке результатов их освоения, проведении учебных занятий), в общей численности студентов профессиональных образовательных организаций,%
3) Доля профессиональных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количестве профессиональных образовательных организаций,%</t>
  </si>
  <si>
    <t>июль-декабрь 2022 года.
Создана (обновлена) материально-техническая база образовательных организаций, реализующих программы среднего профессионального образования, единица</t>
  </si>
  <si>
    <t>январь-декабрь 2022 года.
Доля педагогических работников, прошедших аттестацию, от числа педагогических работников, подавших заявление на аттестацию, %</t>
  </si>
  <si>
    <t xml:space="preserve">январь-декабрь 2022 года.
1)Доля проведенных мероприятий, исследований и мониторингов от заявленных;
2)Количество награжденных
</t>
  </si>
  <si>
    <t>январь-декабрь 2022 года.
Доля студентов, обучающихся по целевому приему и получающих меры социальной поддержки, от общего числа студентов, представивших необходимые документы для осуществления выплаты, %</t>
  </si>
  <si>
    <t>октябрь-декабрь 2022 года.
Количество победителей, чел.</t>
  </si>
  <si>
    <t>январь–декабрь 2022 г.
Выполнение плана деятельности Министерства образования Пензенской области, %</t>
  </si>
  <si>
    <t>январь–декабрь 2022 г.
Доля педагогических работников Пензенской области, работающих и проживающих в сельских населенных пунктах, рабочих поселках (поселках городского типа) на территории Пензенской области, а также педагогических работников образовательных организаций, вышедших на пенсию и проживающих в сельских населенных пунктах, рабочих поселках (поселках городского типа), если общий стаж их работы в сельских населенных пунктах, рабочих поселках (поселках городского типа) составляет не менее 10 лет, получивших меры социальной поддержки, от общего числа заявившегося количества педагогических работников, %</t>
  </si>
  <si>
    <t>январь–декабрь 2022 г.
Количество проведенных процедур, ед.:
1) Федеральный государственный контроль (надзор) в сфере образования в отношении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2) Государственный контроль (надзор) за реализацией органами местного самоуправления полномочий в сфере образования;
3) Лицензирование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7 части 1 статьи 6 Федерального закона от 29.12.2012 № 273-ФЗ «Об образовании в Российской Федерации»;
4) Государственная аккредитация образовательной деятельности организаций, осуществляющих образовательную деятельность, зарегистрированных по месту нахождения (индивидуальных предпринимателей, зарегистрированных по месту жительства) на территории соответствующего субъекта Российской Федерации, за исключением организаций, указанных в пункте 8 части 1 статьи 6 Федерального закона от 29.12.2012 № 273-ФЗ «Об образовании в Российской Федерации»;
5) Подтверждение документов об образовании и (или) о квалификации.</t>
  </si>
  <si>
    <t>апрель–декабрь 2022 г.
Количество пилотных проектов, направленных на повышение качества образования на территории Пензенской области, ед.</t>
  </si>
  <si>
    <t>апрель-декабрь 2022 года.
1. Число детей и подростков, охваченных проектом (чел/час), 
2. Количество сельских поселений, охваченных проектом (ед)
3. Количество программ дополнительного образования для удовлетворения различных видов социально-творческой деятельности (ед)</t>
  </si>
  <si>
    <t xml:space="preserve">июль-декабрь 2022 г.
Созданы центры цифрового образования детей "IT-куб", ед. 
</t>
  </si>
  <si>
    <t>июль-декабрь 2022 г.
Образовательные организации обеспечены материально-технической базой для внедрения цифровой образовательной среды, ед.</t>
  </si>
  <si>
    <t>Выплаты на осуществление государственных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 осваивающих образовательные программы начального общего, основного общего и среднего общего образования на дому в соответствии с Законом Пензенской области от 04.07.2013 № 2413-ЗПО «Об образовании в Пензенской области»</t>
  </si>
  <si>
    <t>Более 130 тыс. обучающихся получили начальное, основное и среднее общее образование, чел.</t>
  </si>
  <si>
    <t>Более 54,2 тыс.  детей получили дошкольное образование, чел.</t>
  </si>
  <si>
    <t>январь-декабрь 2022 года.
Доля педагогических работников образовательных организаций, получивших ежемесячное денежное вознаграждение за классное руководство (из расчета 5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такой категории), %</t>
  </si>
  <si>
    <t>за 3 квартал 2022 года</t>
  </si>
  <si>
    <t>Расходы на организацию изучения истории Пензенского края, издание научной литературы и приобретение учебно-методического пособия</t>
  </si>
  <si>
    <t>октябрь-декабрь 2022 года.
1) Количество томов книги "История Пензенского края", шт.;
2) Количество экземпляров, экземпляров;
3) количество учебно-методических пособий, экземпляров</t>
  </si>
  <si>
    <t>январь-декабрь 2022 года.
Численность детей, охваченных дополнительными общеобразовательными программами, человек</t>
  </si>
  <si>
    <t>1)-;
2)-;
3)13;
4)-;
5)13;
6)-.</t>
  </si>
  <si>
    <t>октябрь-декабрь 2022 года.
Доля получивших выплатs молодых специалистов (педагогических работников государственных (муниципальных) образовательных организаций) от общего числа получателей, %</t>
  </si>
  <si>
    <t>1)13;
2)2;
3)60;
4)5;
5)85</t>
  </si>
  <si>
    <t>4.1.11</t>
  </si>
  <si>
    <t>Расходы на издание антологии «Пензенский край в мемуарах, художественной литературе и исследованиях»</t>
  </si>
  <si>
    <t>3 квартал 2022 года.
Количество изданий, ед.</t>
  </si>
  <si>
    <t>Поддержка совместно с Российским научным фондом фундаментальных научных исследований и поисковых научных исследований, направленных на решение задач социально-экономического развития Пензенской области</t>
  </si>
  <si>
    <t>апрель-декабрь 2022 года.
Количество проектов, реализуемых на территории Пензенской области совместно с Российским научным фондом</t>
  </si>
  <si>
    <t>январь-декабрь 2022 года.
Количество муниципальных образований, участвующих в социологическом исследовании</t>
  </si>
  <si>
    <t>1) 2300;
2) 13;
3) -</t>
  </si>
  <si>
    <t>Ежемесячно численность детей, на которых была выплачена компенсация, составила:
- первый ребенок- 4944;
- второй ребенок - 7170;
- третий ребенок - 1924, чел.</t>
  </si>
  <si>
    <t>Ежемесячно получено выплат на 2152 ребенка-сироту, ед.</t>
  </si>
  <si>
    <t>Ежемесячно 11036 педагогов получали компенсацию по коммунальным расходам, чел.</t>
  </si>
  <si>
    <t>1)13;
2)2;
3)91;
4)6;
5)280</t>
  </si>
  <si>
    <t>21;0</t>
  </si>
  <si>
    <t>апрель-декабрь 2022 года.
Количество проведенных мероприятий, ед.</t>
  </si>
  <si>
    <t>июль-декабрь 2022 года.
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ед.</t>
  </si>
  <si>
    <t xml:space="preserve">январь-декабрь 2022 года.
1)Доля проведенных мероприятий, исследований и мониторингов от заявленных, %;
2)Количество награжденных, чел.
</t>
  </si>
  <si>
    <t>Создание центра цифрового образования детей</t>
  </si>
  <si>
    <t xml:space="preserve">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</si>
  <si>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квартал 2022 года.
Количество семей, получивших денежное вознаграждение, семей</t>
  </si>
  <si>
    <t>январь-декабрь 2022 года.
Доля педагогических работников государственных организаций профессионального образования, получивших вознаграждение за исполнение функций классного руководства, на которых возложено исполнение функций классного руководства в группах 1 и 2 курсов, в общей численности педагогических работников данной категории, %</t>
  </si>
  <si>
    <t>январь-декабрь 2022 года.
Доля фактически выплаченных государственных академических стипендий студентам и государственных социальных стипендий студентам, обучающимся по очной форме обучения, от назначенных распорядительным актом руководителя организации, %</t>
  </si>
  <si>
    <t>Предоставление гражданину в период обучения в организации, осуществляющей образовательную деятельность по образовательным программам среднего профессионального и высшего образований, мер поддержки. Порядок предоставления мер поддержки устанавливается Министерством образования Пензенской области по результатам отбора граждан, поступающих на обучение по образовательным программам среднего профессионального и высшего образования, и заключивших договора о целевом обучении на территории Пензенской области в целях подготовки высококвалифицированных педагогических кадров в сфере образования</t>
  </si>
  <si>
    <t>январь-декабрь 2022 года.
Количество муниципальных образований, участвующих в социологическом исследовании, ед.</t>
  </si>
  <si>
    <t>апрель-декабрь 2022 года.
Количество проектов, реализуемых на территории Пензенской области совместно с Российским научным фондом, ед.</t>
  </si>
  <si>
    <t xml:space="preserve">В 2022-2023 годах будет осуществляться строительство школы г. Пенза в районе ул. Измайлова, 76. 
25.02.2022 между Министерством строительства и дорожного хозяйства Пензенской области и администрацией г. Пенза заключено соглашение о предоставлении субсидии бюджету города Пензы. 
30.03.2022 заключен муниципальный контракт УКС города Пензы с СК «Термодом» на строительно-монтажные работы
В настоящее время ведется работа по заключению дополнительного соглашения на увеличение финансирования в связи с удорожанием строительных материалов с администрацией города Пенза с последующим заключением дополнительного соглашения к контракту с подрядной организацией.
Планируемая дата ввода объекта в эксплуатацию – 20.12.2023. 
В федеральном мониторинге строительство данного объекта находится в зеленой зоне.
</t>
  </si>
  <si>
    <t>В 2022 году начато строительство школы на 2425 мест в с. Засечное 
со сроком реализации 2022-2024 годы. 
22.03.2022 заключен муниципальный контракт с единственным поставщиком между Администрацией Пензенского района и СК «Термодом»
15.08.2022 подписано дополнительное соглашение к контракту в связи с удорожанием строительных материалов
18.07.2022 заключен муниципальный контракт на строительный контроль 
Подрядной организацией осуществляется активное строительство с целью досрочного ввода здания школы на 2425 мест в эксплуатацию до 01.09.2023, к началу 2023-2024 учебного года. 
Строительная готовность составляет 50%.
В федеральном мониторинге строительство данного объекта находится в зеленой зоне.</t>
  </si>
  <si>
    <t>Реализуются мероприятия по организации деятельности школьных спортивных клубов по футболу в муниципальных общеобразовательных организациях Пензенской области. В результате этого 200 обучающихся состоят в школьных спортивных клубах по футболу в муниципальных общеобразовательных организациях Пензенской области.</t>
  </si>
  <si>
    <t>Закуплено и выдано 56350 экземпляров "Дневника школьника Пензенской обалсти"</t>
  </si>
  <si>
    <t>Произведены выплаты ежемесячного денежного вознаграждения за классное руководство 6 375 педагогическим работникам муниципальных общеобразовательных организаций</t>
  </si>
  <si>
    <t xml:space="preserve">Организовано бесплатное горячее питание 55807  обучающихся, получающих начальное общее образование в муниципальных образовательных организациях </t>
  </si>
  <si>
    <t>В ГКОУ «Нижнеломовская школа-интернат» срок окончания работ - декабрь 2022 года. 
с 01.09.2022  обеспечен учебный процесс</t>
  </si>
  <si>
    <t>В 7 общеобразовательных организациях завершены работы, из них в МБОУ СОШ № 52 и МБОУ СОШ г. Нижний Ломов устраняются недочеты и формируются пакеты документов на оплату, с 01.09.2022 во всех организациях обеспечен учебный процесс</t>
  </si>
  <si>
    <t>Издание и раздача научной литературы запланирована в 4 квартале</t>
  </si>
  <si>
    <t>Выплаты получают 477 обучающихся с ОВЗ</t>
  </si>
  <si>
    <t>Выплаты получают 193 обучающихся с ОВЗ</t>
  </si>
  <si>
    <t>800 человек обучаются по программам детского технопарка;
1000 человек - по программам мобильного технопарка</t>
  </si>
  <si>
    <t>Более 110 детей получают выплату</t>
  </si>
  <si>
    <t>22 центра образования естественно-научной и технологической направленностей «Точка роста» начали работу на базе школ сел и малых городов Пензенской области с 1 сентября 2022 года</t>
  </si>
  <si>
    <t>В ГБОУ "Неверкинская школа-интернат" обновлена материально-техническая база мастерских, учебных кабинетов, приобретены дидактические материалы и пособия</t>
  </si>
  <si>
    <t>На базе МБОУ «Средняя общеобразовательная школа № 226» г. Заречного создан детский технопарк "Кванториум"</t>
  </si>
  <si>
    <t>ППМС центр Пензенской области оказывает услуги психолого-педагогической помощи в соответствии с условиями предоставления гранта из Министерства просвещения РФ</t>
  </si>
  <si>
    <t>Трое учителей, прибывших в сельскую местность, получили компенсационные выплаты в размере 1000,0 тыс.руб.</t>
  </si>
  <si>
    <t>В рамках создания новых мест в образовательных организациях для реализации дополнительных общеразвивающих программ закуплено компьютерное оборудование, ноутбуки, учебная литература, комплекты для робототехники</t>
  </si>
  <si>
    <t>В 13 общеобразовательных организациях отремонтированы спортивные залы</t>
  </si>
  <si>
    <t>В 4 учреждениях среднего профессионального образования обновлена материальная база (стеллажи, печи, весы, термометры и т.д.)</t>
  </si>
  <si>
    <t>Выплаты получают 89 человек</t>
  </si>
  <si>
    <t>Стипендию получают 12000 обучающихся</t>
  </si>
  <si>
    <t>Более 5000 обучающихся обеспечены питаннием</t>
  </si>
  <si>
    <t>Обеспечение участия команд Пензенской области в соревнованиях WorldSkills и Абилимпикс</t>
  </si>
  <si>
    <t>Открыты новые мастерские на базе 4 учреждений среднего профессионального образования (Пензенский колледж пищевой промышленности и коммерции, Ит-колледж,Кузнецкий многопрофильный колледж и Пензенский колледж транспортных технологий)</t>
  </si>
  <si>
    <t>2500 педагогов прошли аттестацию</t>
  </si>
  <si>
    <t>Выплаты будут осуществлены в октябре</t>
  </si>
  <si>
    <t>20 студентов получают меры поддержки (дополнительную стипендию)</t>
  </si>
  <si>
    <t>Издано 2000 экземпляров антологии "Пензенский край в мемуарах, художественной литературе и исследованиях"</t>
  </si>
  <si>
    <t>Приобретено и поставелно в 40 образовательных организаций компьютерное оборудование</t>
  </si>
  <si>
    <t>Центр открыт на базе средней школы №66 им. В.А. Стукалова г. Пензы. Создание центра позволит обеспечить на инфраструктурно-содержательном уровне продвижение компетенций в области цифровизации среди подрастающего поколения, а также станет эффективным механизмом ранней профориентации при осуществлении обучающимися выбора будущей профессии и построении траектории собственного развития.</t>
  </si>
  <si>
    <t>1) 20;
2) 50;
3) 70</t>
  </si>
  <si>
    <t>Ведется строительство школы на 375 мест в с. Чемодановка Бессоновского района.
21 января 2022 года заключен контракт ГКУ «Управление строительства и дорожного хозяйства Пензенской области» с ООО «ПЕНЗА-СТРОЙКОМ»
12.09.2022 подписано дополнительное соглашение в части увеличения финансирования в связи с удорожанием строительных материалов.
В настоящее время установлено ограждение территории школы, штукатурные работы третьего этажа завершены, начаты работы по штукатурке спортзала, ведутся кровельные работы крыши ведется монтаж 
пожарных резервуаров, утепление и покраска фасада здания. Устройство футбольного поля (64х44 м) и спортивной площадки в резиновое покрытие. 
Отставаний от графика нет.
Планируемая дата ввода объекта в эксплуатацию – 20.12.2022. 
Процент строительной готовности – 65%.
В федеральном мониторинге строительство данного объекта находится в зеленой зоне.</t>
  </si>
  <si>
    <t>Государственная программа Пензенской области "Развитие образования в Пензенской области"</t>
  </si>
  <si>
    <t>Выплаты получают 367педагогов</t>
  </si>
  <si>
    <t>Выплаты получают 676 педагогов</t>
  </si>
  <si>
    <t>х</t>
  </si>
  <si>
    <t>ИТОГО ПО ГОСПРОГРАММЕ</t>
  </si>
  <si>
    <t>за 9 месяцев 2022 года</t>
  </si>
  <si>
    <t>Министерство образования Пензенской области, государственные образовательные  организации Пензенской области, функции и полномочия учредителя 
в отношении которых осуществляет Министерство образования Пензенской области</t>
  </si>
  <si>
    <t>Постановлением Правительства Пензенской области от 12.10.2022 № 873-пП «О внесении изменений в государственную программу Пензенской области «Развитие образования в Пензенской области», утвержденную постановлением Правительства Пензенской области от 30.10.2013 № 804-пП (с последующими изменениями)» утвержден порядок предоставления и распределения субсидий из бюджета Пензенской области бюджетам муниципальных районов и городских округов Пензенской области на модернизацию пищеблоков в муниципальных общеобразовательных организациях, реализующих программы начального общего, основного общего и среднего общего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</si>
</sst>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7"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b/>
      <sz val="12"/>
      <color theme="1"/>
      <name val="Times New Roman"/>
      <family val="1"/>
      <charset val="204"/>
    </font>
    <font>
      <sz val="10"/>
      <color theme="1"/>
      <name val="Times New Roman"/>
      <family val="1"/>
      <charset val="204"/>
    </font>
    <font>
      <b/>
      <sz val="10"/>
      <color theme="1"/>
      <name val="Times New Roman"/>
      <family val="1"/>
      <charset val="204"/>
    </font>
    <font>
      <sz val="11"/>
      <name val="Times New Roman"/>
      <family val="1"/>
      <charset val="204"/>
    </font>
    <font>
      <sz val="14"/>
      <color theme="1"/>
      <name val="Times New Roman"/>
      <family val="1"/>
      <charset val="204"/>
    </font>
    <font>
      <sz val="16"/>
      <color theme="1"/>
      <name val="Times New Roman"/>
      <family val="1"/>
      <charset val="204"/>
    </font>
    <font>
      <sz val="18"/>
      <color theme="1"/>
      <name val="Times New Roman"/>
      <family val="1"/>
      <charset val="204"/>
    </font>
    <font>
      <sz val="12"/>
      <color theme="1"/>
      <name val="Times New Roman"/>
      <family val="1"/>
      <charset val="204"/>
    </font>
    <font>
      <sz val="9"/>
      <color theme="1"/>
      <name val="Times New Roman"/>
      <family val="1"/>
      <charset val="204"/>
    </font>
    <font>
      <b/>
      <sz val="10"/>
      <name val="Times New Roman"/>
      <family val="1"/>
      <charset val="204"/>
    </font>
    <font>
      <b/>
      <sz val="10"/>
      <name val="Arial"/>
      <family val="2"/>
      <charset val="204"/>
    </font>
    <font>
      <sz val="10"/>
      <name val="Times New Roman"/>
      <family val="1"/>
      <charset val="204"/>
    </font>
    <font>
      <b/>
      <sz val="10"/>
      <color indexed="8"/>
      <name val="Times New Roman"/>
      <family val="1"/>
      <charset val="204"/>
    </font>
    <font>
      <sz val="10"/>
      <name val="Arial"/>
      <family val="2"/>
      <charset val="204"/>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indexed="50"/>
        <bgColor indexed="64"/>
      </patternFill>
    </fill>
    <fill>
      <patternFill patternType="solid">
        <fgColor indexed="4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vertical="top" wrapText="1"/>
    </xf>
    <xf numFmtId="0" fontId="2" fillId="0" borderId="0" xfId="0" applyFont="1"/>
    <xf numFmtId="0" fontId="1" fillId="0" borderId="0" xfId="0" applyFont="1" applyAlignment="1">
      <alignment horizontal="center" vertical="center"/>
    </xf>
    <xf numFmtId="0" fontId="1" fillId="0" borderId="1" xfId="0" applyFont="1" applyFill="1" applyBorder="1" applyAlignment="1">
      <alignment horizontal="center" vertical="top" wrapText="1"/>
    </xf>
    <xf numFmtId="0" fontId="1" fillId="0" borderId="0" xfId="0" applyFont="1" applyAlignment="1" applyProtection="1">
      <alignment horizontal="center" vertical="center"/>
      <protection locked="0"/>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0" borderId="0" xfId="0" applyFont="1" applyFill="1" applyAlignment="1">
      <alignment horizontal="center" vertical="center"/>
    </xf>
    <xf numFmtId="0" fontId="1" fillId="0" borderId="0" xfId="0" applyFont="1" applyFill="1"/>
    <xf numFmtId="0" fontId="1" fillId="0" borderId="1" xfId="0" applyFont="1" applyBorder="1" applyAlignment="1">
      <alignment horizontal="justify" vertical="center" wrapText="1"/>
    </xf>
    <xf numFmtId="49" fontId="4" fillId="0" borderId="1"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165" fontId="5" fillId="0" borderId="1" xfId="0" applyNumberFormat="1" applyFont="1" applyBorder="1" applyAlignment="1">
      <alignment horizontal="center" vertical="center" wrapText="1"/>
    </xf>
    <xf numFmtId="165" fontId="4" fillId="0" borderId="0" xfId="0" applyNumberFormat="1" applyFont="1" applyAlignment="1">
      <alignment horizontal="center" vertical="center"/>
    </xf>
    <xf numFmtId="165" fontId="4" fillId="0" borderId="1" xfId="0" applyNumberFormat="1" applyFont="1" applyBorder="1" applyAlignment="1">
      <alignment vertical="center" wrapText="1"/>
    </xf>
    <xf numFmtId="49" fontId="4" fillId="0"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5" fillId="0" borderId="5" xfId="0" applyFont="1" applyBorder="1" applyAlignment="1">
      <alignment horizontal="justify" vertical="center" wrapText="1"/>
    </xf>
    <xf numFmtId="164" fontId="5" fillId="0" borderId="1"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164" fontId="4" fillId="2"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49" fontId="4" fillId="3"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65" fontId="4"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1" fillId="2" borderId="0" xfId="0" applyFont="1" applyFill="1"/>
    <xf numFmtId="0" fontId="1" fillId="2" borderId="1" xfId="0" applyFont="1" applyFill="1" applyBorder="1" applyAlignment="1">
      <alignment horizontal="center" vertical="top" wrapText="1"/>
    </xf>
    <xf numFmtId="0" fontId="4" fillId="2" borderId="1" xfId="0" applyFont="1" applyFill="1" applyBorder="1" applyAlignment="1">
      <alignment vertical="center" wrapText="1"/>
    </xf>
    <xf numFmtId="165" fontId="4" fillId="2"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justify" vertical="center" wrapText="1"/>
    </xf>
    <xf numFmtId="165" fontId="4" fillId="0"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xf numFmtId="0" fontId="4" fillId="0" borderId="0" xfId="0" applyFont="1" applyFill="1"/>
    <xf numFmtId="0" fontId="4" fillId="0" borderId="1" xfId="0" applyFont="1" applyFill="1" applyBorder="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14" fillId="0" borderId="1" xfId="0" applyFont="1" applyFill="1" applyBorder="1" applyAlignment="1">
      <alignment horizontal="center" vertical="center" wrapText="1"/>
    </xf>
    <xf numFmtId="164" fontId="4" fillId="0" borderId="0" xfId="0" applyNumberFormat="1" applyFont="1" applyFill="1" applyBorder="1"/>
    <xf numFmtId="164" fontId="12" fillId="0" borderId="0" xfId="0" applyNumberFormat="1" applyFont="1" applyFill="1" applyAlignment="1">
      <alignment horizontal="center" vertical="top"/>
    </xf>
    <xf numFmtId="164" fontId="4" fillId="0" borderId="0" xfId="0" applyNumberFormat="1" applyFont="1" applyFill="1"/>
    <xf numFmtId="0" fontId="0" fillId="0" borderId="0" xfId="0" applyFill="1" applyBorder="1"/>
    <xf numFmtId="0" fontId="13" fillId="0" borderId="0" xfId="0" applyFont="1" applyFill="1" applyAlignment="1">
      <alignment horizontal="center" vertical="top"/>
    </xf>
    <xf numFmtId="0" fontId="0" fillId="0" borderId="0" xfId="0" applyFill="1"/>
    <xf numFmtId="0" fontId="13" fillId="6" borderId="0" xfId="0" applyFont="1" applyFill="1"/>
    <xf numFmtId="0" fontId="12" fillId="6" borderId="5" xfId="0" applyFont="1" applyFill="1" applyBorder="1" applyAlignment="1">
      <alignment horizontal="justify" vertical="center"/>
    </xf>
    <xf numFmtId="0" fontId="16" fillId="0" borderId="0" xfId="0" applyFont="1" applyFill="1" applyBorder="1"/>
    <xf numFmtId="0" fontId="16" fillId="0" borderId="0" xfId="0" applyFont="1" applyFill="1"/>
    <xf numFmtId="0" fontId="14" fillId="0" borderId="1" xfId="0" applyFont="1" applyFill="1" applyBorder="1" applyAlignment="1">
      <alignment horizontal="justify" vertical="top" wrapText="1"/>
    </xf>
    <xf numFmtId="0" fontId="4" fillId="0" borderId="0" xfId="0" applyFont="1" applyFill="1" applyAlignment="1">
      <alignment horizontal="center" vertical="top"/>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165" fontId="5"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xf>
    <xf numFmtId="0" fontId="4" fillId="0" borderId="1" xfId="0" applyFont="1" applyFill="1" applyBorder="1" applyAlignment="1" applyProtection="1">
      <alignment horizontal="center" vertical="top" wrapText="1"/>
      <protection locked="0"/>
    </xf>
    <xf numFmtId="164" fontId="4"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5" fillId="6" borderId="1" xfId="0" applyFont="1" applyFill="1" applyBorder="1" applyAlignment="1">
      <alignment horizontal="center" vertical="top" wrapText="1"/>
    </xf>
    <xf numFmtId="164" fontId="12" fillId="6" borderId="1" xfId="0" applyNumberFormat="1" applyFont="1" applyFill="1" applyBorder="1" applyAlignment="1">
      <alignment horizontal="center" vertical="top"/>
    </xf>
    <xf numFmtId="164" fontId="15" fillId="6" borderId="1" xfId="0" applyNumberFormat="1" applyFont="1" applyFill="1" applyBorder="1" applyAlignment="1">
      <alignment horizontal="center" vertical="top" wrapText="1"/>
    </xf>
    <xf numFmtId="0" fontId="15" fillId="6" borderId="5" xfId="0" applyFont="1" applyFill="1" applyBorder="1" applyAlignment="1">
      <alignment horizontal="center" vertical="top" wrapText="1"/>
    </xf>
    <xf numFmtId="4" fontId="4" fillId="0" borderId="5"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4" fontId="4" fillId="2" borderId="5" xfId="0" applyNumberFormat="1" applyFont="1" applyFill="1" applyBorder="1" applyAlignment="1">
      <alignment horizontal="center" vertical="center" wrapText="1"/>
    </xf>
    <xf numFmtId="4" fontId="4" fillId="2" borderId="12" xfId="0" applyNumberFormat="1"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4" fontId="10" fillId="2" borderId="5"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8" fillId="2" borderId="5" xfId="0" applyNumberFormat="1" applyFont="1" applyFill="1" applyBorder="1" applyAlignment="1">
      <alignment horizontal="center" vertical="center" wrapText="1"/>
    </xf>
    <xf numFmtId="4" fontId="8" fillId="2" borderId="12" xfId="0" applyNumberFormat="1" applyFont="1" applyFill="1" applyBorder="1" applyAlignment="1">
      <alignment horizontal="center" vertical="center" wrapText="1"/>
    </xf>
    <xf numFmtId="4" fontId="8" fillId="2" borderId="13" xfId="0" applyNumberFormat="1"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4" fontId="7" fillId="2" borderId="12" xfId="0" applyNumberFormat="1" applyFont="1" applyFill="1" applyBorder="1" applyAlignment="1">
      <alignment horizontal="center" vertical="center" wrapText="1"/>
    </xf>
    <xf numFmtId="4" fontId="7" fillId="2" borderId="13" xfId="0" applyNumberFormat="1"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4" fillId="0" borderId="5"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1" fillId="0" borderId="1" xfId="0" applyFont="1" applyBorder="1" applyAlignment="1">
      <alignment horizontal="center" vertical="top" wrapText="1"/>
    </xf>
    <xf numFmtId="0" fontId="4" fillId="0" borderId="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9" xfId="0" applyFont="1" applyBorder="1" applyAlignment="1">
      <alignment horizontal="center" vertical="top" wrapText="1"/>
    </xf>
    <xf numFmtId="4" fontId="4" fillId="0" borderId="5"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12" xfId="0" applyNumberFormat="1" applyFont="1" applyFill="1" applyBorder="1" applyAlignment="1">
      <alignment horizontal="center" vertical="center" wrapText="1"/>
    </xf>
    <xf numFmtId="4" fontId="9" fillId="2" borderId="13" xfId="0" applyNumberFormat="1" applyFont="1" applyFill="1" applyBorder="1" applyAlignment="1">
      <alignment horizontal="center" vertical="center" wrapText="1"/>
    </xf>
    <xf numFmtId="0" fontId="5" fillId="0" borderId="0" xfId="0" applyFont="1" applyFill="1" applyAlignment="1">
      <alignment horizontal="center"/>
    </xf>
    <xf numFmtId="0" fontId="4" fillId="0" borderId="0" xfId="0" applyFont="1" applyFill="1" applyAlignment="1">
      <alignment horizontal="center"/>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9" xfId="0" applyFont="1" applyFill="1" applyBorder="1" applyAlignment="1">
      <alignment horizontal="center" vertical="top" wrapText="1"/>
    </xf>
    <xf numFmtId="164" fontId="12" fillId="5" borderId="11" xfId="0" applyNumberFormat="1" applyFont="1" applyFill="1" applyBorder="1" applyAlignment="1">
      <alignment horizontal="center" wrapText="1"/>
    </xf>
    <xf numFmtId="164" fontId="12" fillId="5" borderId="11" xfId="0" applyNumberFormat="1" applyFont="1" applyFill="1" applyBorder="1" applyAlignment="1">
      <alignment horizontal="center"/>
    </xf>
    <xf numFmtId="0" fontId="14" fillId="0"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00"/>
  <sheetViews>
    <sheetView view="pageBreakPreview" zoomScale="85" zoomScaleNormal="55" zoomScaleSheetLayoutView="85" workbookViewId="0">
      <pane ySplit="10" topLeftCell="A99" activePane="bottomLeft" state="frozen"/>
      <selection pane="bottomLeft" activeCell="L92" sqref="L92"/>
    </sheetView>
  </sheetViews>
  <sheetFormatPr defaultColWidth="9.140625" defaultRowHeight="15" x14ac:dyDescent="0.25"/>
  <cols>
    <col min="1" max="1" width="14.140625" style="12" customWidth="1"/>
    <col min="2" max="2" width="25.28515625" style="1" customWidth="1"/>
    <col min="3" max="3" width="24.5703125" style="1" customWidth="1"/>
    <col min="4" max="4" width="16" style="1" customWidth="1"/>
    <col min="5" max="5" width="14.42578125" style="1" customWidth="1"/>
    <col min="6" max="6" width="12.5703125" style="1" customWidth="1"/>
    <col min="7" max="7" width="12.85546875" style="1" customWidth="1"/>
    <col min="8" max="8" width="11.5703125" style="1" customWidth="1"/>
    <col min="9" max="9" width="14.28515625" style="56" customWidth="1"/>
    <col min="10" max="10" width="14.28515625" style="1" customWidth="1"/>
    <col min="11" max="11" width="12.85546875" style="1" customWidth="1"/>
    <col min="12" max="12" width="11" style="1" customWidth="1"/>
    <col min="13" max="13" width="9.7109375" style="1" customWidth="1"/>
    <col min="14" max="14" width="9.5703125" style="1" customWidth="1"/>
    <col min="15" max="15" width="69.140625" style="1" customWidth="1"/>
    <col min="16" max="17" width="10.28515625" style="1" customWidth="1"/>
    <col min="18" max="18" width="37.140625" style="1" customWidth="1"/>
    <col min="19" max="19" width="15.28515625" style="1" hidden="1" customWidth="1"/>
    <col min="20" max="16384" width="9.140625" style="1"/>
  </cols>
  <sheetData>
    <row r="2" spans="1:19" s="4" customFormat="1" ht="15.75" x14ac:dyDescent="0.25">
      <c r="A2" s="116" t="s">
        <v>79</v>
      </c>
      <c r="B2" s="116"/>
      <c r="C2" s="116"/>
      <c r="D2" s="116"/>
      <c r="E2" s="116"/>
      <c r="F2" s="116"/>
      <c r="G2" s="116"/>
      <c r="H2" s="116"/>
      <c r="I2" s="116"/>
      <c r="J2" s="116"/>
      <c r="K2" s="116"/>
      <c r="L2" s="116"/>
      <c r="M2" s="116"/>
      <c r="N2" s="116"/>
      <c r="O2" s="116"/>
      <c r="P2" s="116"/>
      <c r="Q2" s="116"/>
      <c r="R2" s="116"/>
      <c r="S2" s="116"/>
    </row>
    <row r="3" spans="1:19" s="4" customFormat="1" ht="15.75" x14ac:dyDescent="0.25">
      <c r="A3" s="116" t="s">
        <v>78</v>
      </c>
      <c r="B3" s="116"/>
      <c r="C3" s="116"/>
      <c r="D3" s="116"/>
      <c r="E3" s="116"/>
      <c r="F3" s="116"/>
      <c r="G3" s="116"/>
      <c r="H3" s="116"/>
      <c r="I3" s="116"/>
      <c r="J3" s="116"/>
      <c r="K3" s="116"/>
      <c r="L3" s="116"/>
      <c r="M3" s="116"/>
      <c r="N3" s="116"/>
      <c r="O3" s="116"/>
      <c r="P3" s="116"/>
      <c r="Q3" s="116"/>
      <c r="R3" s="116"/>
      <c r="S3" s="116"/>
    </row>
    <row r="4" spans="1:19" ht="4.9000000000000004" customHeight="1" x14ac:dyDescent="0.25">
      <c r="A4" s="117" t="s">
        <v>314</v>
      </c>
      <c r="B4" s="117"/>
      <c r="C4" s="117"/>
      <c r="D4" s="117"/>
      <c r="E4" s="117"/>
      <c r="F4" s="117"/>
      <c r="G4" s="117"/>
      <c r="H4" s="117"/>
      <c r="I4" s="117"/>
      <c r="J4" s="117"/>
      <c r="K4" s="117"/>
      <c r="L4" s="117"/>
      <c r="M4" s="117"/>
      <c r="N4" s="117"/>
      <c r="O4" s="117"/>
      <c r="P4" s="117"/>
      <c r="Q4" s="117"/>
      <c r="R4" s="117"/>
      <c r="S4" s="117"/>
    </row>
    <row r="5" spans="1:19" x14ac:dyDescent="0.25">
      <c r="A5" s="117"/>
      <c r="B5" s="117"/>
      <c r="C5" s="117"/>
      <c r="D5" s="117"/>
      <c r="E5" s="117"/>
      <c r="F5" s="117"/>
      <c r="G5" s="117"/>
      <c r="H5" s="117"/>
      <c r="I5" s="117"/>
      <c r="J5" s="117"/>
      <c r="K5" s="117"/>
      <c r="L5" s="117"/>
      <c r="M5" s="117"/>
      <c r="N5" s="117"/>
      <c r="O5" s="117"/>
      <c r="P5" s="117"/>
      <c r="Q5" s="117"/>
      <c r="R5" s="117"/>
      <c r="S5" s="117"/>
    </row>
    <row r="6" spans="1:19" ht="13.9" x14ac:dyDescent="0.25">
      <c r="E6" s="2"/>
      <c r="F6" s="8"/>
    </row>
    <row r="7" spans="1:19" ht="34.15" customHeight="1" x14ac:dyDescent="0.25">
      <c r="A7" s="129" t="s">
        <v>80</v>
      </c>
      <c r="B7" s="124" t="s">
        <v>81</v>
      </c>
      <c r="C7" s="128" t="s">
        <v>0</v>
      </c>
      <c r="D7" s="124" t="s">
        <v>15</v>
      </c>
      <c r="E7" s="124"/>
      <c r="F7" s="124"/>
      <c r="G7" s="124"/>
      <c r="H7" s="124"/>
      <c r="I7" s="124"/>
      <c r="J7" s="124"/>
      <c r="K7" s="124"/>
      <c r="L7" s="124"/>
      <c r="M7" s="124"/>
      <c r="N7" s="124"/>
      <c r="O7" s="124" t="s">
        <v>57</v>
      </c>
      <c r="P7" s="124"/>
      <c r="Q7" s="124"/>
      <c r="R7" s="118" t="s">
        <v>58</v>
      </c>
      <c r="S7" s="118" t="s">
        <v>59</v>
      </c>
    </row>
    <row r="8" spans="1:19" ht="30" customHeight="1" x14ac:dyDescent="0.25">
      <c r="A8" s="130"/>
      <c r="B8" s="124"/>
      <c r="C8" s="128"/>
      <c r="D8" s="132" t="s">
        <v>1</v>
      </c>
      <c r="E8" s="133"/>
      <c r="F8" s="134"/>
      <c r="G8" s="124" t="s">
        <v>2</v>
      </c>
      <c r="H8" s="124"/>
      <c r="I8" s="124"/>
      <c r="J8" s="124"/>
      <c r="K8" s="124"/>
      <c r="L8" s="124"/>
      <c r="M8" s="124"/>
      <c r="N8" s="124"/>
      <c r="O8" s="124"/>
      <c r="P8" s="124"/>
      <c r="Q8" s="124"/>
      <c r="R8" s="119"/>
      <c r="S8" s="119"/>
    </row>
    <row r="9" spans="1:19" ht="57.6" customHeight="1" x14ac:dyDescent="0.25">
      <c r="A9" s="130"/>
      <c r="B9" s="124"/>
      <c r="C9" s="128"/>
      <c r="D9" s="135"/>
      <c r="E9" s="136"/>
      <c r="F9" s="137"/>
      <c r="G9" s="124" t="s">
        <v>3</v>
      </c>
      <c r="H9" s="124"/>
      <c r="I9" s="124" t="s">
        <v>4</v>
      </c>
      <c r="J9" s="124"/>
      <c r="K9" s="124" t="s">
        <v>5</v>
      </c>
      <c r="L9" s="124"/>
      <c r="M9" s="124" t="s">
        <v>6</v>
      </c>
      <c r="N9" s="124"/>
      <c r="O9" s="124"/>
      <c r="P9" s="124"/>
      <c r="Q9" s="124"/>
      <c r="R9" s="119"/>
      <c r="S9" s="119"/>
    </row>
    <row r="10" spans="1:19" ht="93" customHeight="1" x14ac:dyDescent="0.25">
      <c r="A10" s="131"/>
      <c r="B10" s="124"/>
      <c r="C10" s="128"/>
      <c r="D10" s="3" t="s">
        <v>7</v>
      </c>
      <c r="E10" s="3" t="s">
        <v>8</v>
      </c>
      <c r="F10" s="9" t="s">
        <v>56</v>
      </c>
      <c r="G10" s="3" t="s">
        <v>7</v>
      </c>
      <c r="H10" s="3" t="s">
        <v>8</v>
      </c>
      <c r="I10" s="57" t="s">
        <v>7</v>
      </c>
      <c r="J10" s="3" t="s">
        <v>8</v>
      </c>
      <c r="K10" s="3" t="s">
        <v>7</v>
      </c>
      <c r="L10" s="3" t="s">
        <v>8</v>
      </c>
      <c r="M10" s="3" t="s">
        <v>7</v>
      </c>
      <c r="N10" s="3" t="s">
        <v>8</v>
      </c>
      <c r="O10" s="3" t="s">
        <v>9</v>
      </c>
      <c r="P10" s="6" t="s">
        <v>10</v>
      </c>
      <c r="Q10" s="3" t="s">
        <v>11</v>
      </c>
      <c r="R10" s="120"/>
      <c r="S10" s="120"/>
    </row>
    <row r="11" spans="1:19" ht="13.9" x14ac:dyDescent="0.25">
      <c r="A11" s="10">
        <v>1</v>
      </c>
      <c r="B11" s="13">
        <v>2</v>
      </c>
      <c r="C11" s="3">
        <v>3</v>
      </c>
      <c r="D11" s="3">
        <v>4</v>
      </c>
      <c r="E11" s="3">
        <v>5</v>
      </c>
      <c r="F11" s="9"/>
      <c r="G11" s="3">
        <v>6</v>
      </c>
      <c r="H11" s="3">
        <v>7</v>
      </c>
      <c r="I11" s="57">
        <v>8</v>
      </c>
      <c r="J11" s="3">
        <v>9</v>
      </c>
      <c r="K11" s="3">
        <v>10</v>
      </c>
      <c r="L11" s="3">
        <v>11</v>
      </c>
      <c r="M11" s="3">
        <v>12</v>
      </c>
      <c r="N11" s="3">
        <v>13</v>
      </c>
      <c r="O11" s="3">
        <v>15</v>
      </c>
      <c r="P11" s="3">
        <v>16</v>
      </c>
      <c r="Q11" s="3">
        <v>17</v>
      </c>
      <c r="R11" s="3">
        <v>18</v>
      </c>
      <c r="S11" s="9">
        <v>19</v>
      </c>
    </row>
    <row r="12" spans="1:19" s="5" customFormat="1" ht="51" x14ac:dyDescent="0.25">
      <c r="A12" s="14">
        <v>1</v>
      </c>
      <c r="B12" s="15" t="s">
        <v>14</v>
      </c>
      <c r="C12" s="16"/>
      <c r="D12" s="17"/>
      <c r="E12" s="17"/>
      <c r="F12" s="17"/>
      <c r="G12" s="17"/>
      <c r="H12" s="17"/>
      <c r="I12" s="58"/>
      <c r="J12" s="17"/>
      <c r="K12" s="17"/>
      <c r="L12" s="17"/>
      <c r="M12" s="17"/>
      <c r="N12" s="17"/>
      <c r="O12" s="17"/>
      <c r="P12" s="17"/>
      <c r="Q12" s="17"/>
      <c r="R12" s="17"/>
      <c r="S12" s="17"/>
    </row>
    <row r="13" spans="1:19" s="5" customFormat="1" ht="40.5" customHeight="1" x14ac:dyDescent="0.25">
      <c r="A13" s="14" t="s">
        <v>17</v>
      </c>
      <c r="B13" s="15" t="s">
        <v>12</v>
      </c>
      <c r="C13" s="18"/>
      <c r="D13" s="46">
        <f>D15+D17+D19+D21+D23</f>
        <v>4232281.6999999993</v>
      </c>
      <c r="E13" s="46">
        <f>E15+E17+E19+E21+E23</f>
        <v>2881230.9000000004</v>
      </c>
      <c r="F13" s="19">
        <f>E13/D13*100</f>
        <v>68.077484067282214</v>
      </c>
      <c r="G13" s="19">
        <f>G15+G17+G19+G21+G23</f>
        <v>0</v>
      </c>
      <c r="H13" s="19">
        <f t="shared" ref="H13:N13" si="0">H15+H17+H19+H21+H23</f>
        <v>0</v>
      </c>
      <c r="I13" s="55">
        <f t="shared" si="0"/>
        <v>4232281.6999999993</v>
      </c>
      <c r="J13" s="46">
        <f>J15+J17+J19+J21+J23</f>
        <v>2881230.9000000004</v>
      </c>
      <c r="K13" s="19">
        <f t="shared" si="0"/>
        <v>0</v>
      </c>
      <c r="L13" s="19">
        <f t="shared" si="0"/>
        <v>0</v>
      </c>
      <c r="M13" s="19">
        <f t="shared" si="0"/>
        <v>0</v>
      </c>
      <c r="N13" s="19">
        <f t="shared" si="0"/>
        <v>0</v>
      </c>
      <c r="O13" s="17"/>
      <c r="P13" s="17"/>
      <c r="Q13" s="17"/>
      <c r="R13" s="17"/>
      <c r="S13" s="17"/>
    </row>
    <row r="14" spans="1:19" s="5" customFormat="1" x14ac:dyDescent="0.25">
      <c r="A14" s="14"/>
      <c r="B14" s="16" t="s">
        <v>16</v>
      </c>
      <c r="C14" s="17"/>
      <c r="D14" s="20"/>
      <c r="E14" s="21"/>
      <c r="F14" s="21"/>
      <c r="G14" s="21"/>
      <c r="H14" s="21"/>
      <c r="I14" s="59"/>
      <c r="J14" s="21"/>
      <c r="K14" s="21"/>
      <c r="L14" s="21"/>
      <c r="M14" s="21"/>
      <c r="N14" s="21"/>
      <c r="O14" s="17"/>
      <c r="P14" s="17"/>
      <c r="Q14" s="17"/>
      <c r="R14" s="17"/>
      <c r="S14" s="17"/>
    </row>
    <row r="15" spans="1:19" s="5" customFormat="1" ht="110.25" customHeight="1" x14ac:dyDescent="0.25">
      <c r="A15" s="22" t="s">
        <v>18</v>
      </c>
      <c r="B15" s="16" t="s">
        <v>144</v>
      </c>
      <c r="C15" s="23" t="s">
        <v>13</v>
      </c>
      <c r="D15" s="26">
        <f t="shared" ref="D15:E17" si="1">G15+I15+K15+M15</f>
        <v>59901.9</v>
      </c>
      <c r="E15" s="26">
        <f>H15+J15+L15+N15</f>
        <v>40191.4</v>
      </c>
      <c r="F15" s="24">
        <f t="shared" ref="F15" si="2">E15/D15*100</f>
        <v>67.095367592680702</v>
      </c>
      <c r="G15" s="24">
        <v>0</v>
      </c>
      <c r="H15" s="24">
        <v>0</v>
      </c>
      <c r="I15" s="64">
        <v>59901.9</v>
      </c>
      <c r="J15" s="26">
        <v>40191.4</v>
      </c>
      <c r="K15" s="24">
        <v>0</v>
      </c>
      <c r="L15" s="24">
        <v>0</v>
      </c>
      <c r="M15" s="24">
        <v>0</v>
      </c>
      <c r="N15" s="24">
        <v>0</v>
      </c>
      <c r="O15" s="23" t="s">
        <v>217</v>
      </c>
      <c r="P15" s="23" t="s">
        <v>122</v>
      </c>
      <c r="Q15" s="25" t="s">
        <v>55</v>
      </c>
      <c r="R15" s="35" t="s">
        <v>328</v>
      </c>
      <c r="S15" s="23"/>
    </row>
    <row r="16" spans="1:19" s="5" customFormat="1" ht="63.75" customHeight="1" x14ac:dyDescent="0.25">
      <c r="A16" s="121" t="s">
        <v>60</v>
      </c>
      <c r="B16" s="122"/>
      <c r="C16" s="123"/>
      <c r="D16" s="104"/>
      <c r="E16" s="105"/>
      <c r="F16" s="105"/>
      <c r="G16" s="105"/>
      <c r="H16" s="105"/>
      <c r="I16" s="105"/>
      <c r="J16" s="105"/>
      <c r="K16" s="105"/>
      <c r="L16" s="105"/>
      <c r="M16" s="105"/>
      <c r="N16" s="105"/>
      <c r="O16" s="105"/>
      <c r="P16" s="105"/>
      <c r="Q16" s="105"/>
      <c r="R16" s="105"/>
      <c r="S16" s="106"/>
    </row>
    <row r="17" spans="1:19" s="5" customFormat="1" ht="123" customHeight="1" x14ac:dyDescent="0.25">
      <c r="A17" s="22" t="s">
        <v>19</v>
      </c>
      <c r="B17" s="16" t="s">
        <v>82</v>
      </c>
      <c r="C17" s="23" t="s">
        <v>13</v>
      </c>
      <c r="D17" s="26">
        <f t="shared" si="1"/>
        <v>5783.7</v>
      </c>
      <c r="E17" s="26">
        <f t="shared" si="1"/>
        <v>4257.7</v>
      </c>
      <c r="F17" s="26">
        <f t="shared" ref="F17" si="3">E17/D17*100</f>
        <v>73.615505645175233</v>
      </c>
      <c r="G17" s="24">
        <v>0</v>
      </c>
      <c r="H17" s="24">
        <v>0</v>
      </c>
      <c r="I17" s="44">
        <v>5783.7</v>
      </c>
      <c r="J17" s="26">
        <v>4257.7</v>
      </c>
      <c r="K17" s="24">
        <v>0</v>
      </c>
      <c r="L17" s="24">
        <v>0</v>
      </c>
      <c r="M17" s="24">
        <v>0</v>
      </c>
      <c r="N17" s="24">
        <v>0</v>
      </c>
      <c r="O17" s="23" t="s">
        <v>258</v>
      </c>
      <c r="P17" s="27">
        <v>30</v>
      </c>
      <c r="Q17" s="28">
        <v>30</v>
      </c>
      <c r="R17" s="23"/>
      <c r="S17" s="23"/>
    </row>
    <row r="18" spans="1:19" s="5" customFormat="1" ht="58.5" customHeight="1" x14ac:dyDescent="0.25">
      <c r="A18" s="121" t="s">
        <v>60</v>
      </c>
      <c r="B18" s="122"/>
      <c r="C18" s="123"/>
      <c r="D18" s="104"/>
      <c r="E18" s="105"/>
      <c r="F18" s="105"/>
      <c r="G18" s="105"/>
      <c r="H18" s="105"/>
      <c r="I18" s="105"/>
      <c r="J18" s="105"/>
      <c r="K18" s="105"/>
      <c r="L18" s="105"/>
      <c r="M18" s="105"/>
      <c r="N18" s="105"/>
      <c r="O18" s="105"/>
      <c r="P18" s="105"/>
      <c r="Q18" s="105"/>
      <c r="R18" s="105"/>
      <c r="S18" s="106"/>
    </row>
    <row r="19" spans="1:19" s="5" customFormat="1" ht="150" customHeight="1" x14ac:dyDescent="0.25">
      <c r="A19" s="22" t="s">
        <v>20</v>
      </c>
      <c r="B19" s="16" t="s">
        <v>145</v>
      </c>
      <c r="C19" s="23" t="s">
        <v>13</v>
      </c>
      <c r="D19" s="44">
        <f t="shared" ref="D19:E127" si="4">G19+I19+K19+M19</f>
        <v>4165596.5999999996</v>
      </c>
      <c r="E19" s="44">
        <f t="shared" si="4"/>
        <v>2836065.8000000003</v>
      </c>
      <c r="F19" s="44">
        <f t="shared" ref="F19" si="5">E19/D19*100</f>
        <v>68.083064020169417</v>
      </c>
      <c r="G19" s="54">
        <v>0</v>
      </c>
      <c r="H19" s="54">
        <v>0</v>
      </c>
      <c r="I19" s="64">
        <f>4150751.8+14844.8</f>
        <v>4165596.5999999996</v>
      </c>
      <c r="J19" s="44">
        <f>2827606.7+8459.1</f>
        <v>2836065.8000000003</v>
      </c>
      <c r="K19" s="54">
        <v>0</v>
      </c>
      <c r="L19" s="54">
        <v>0</v>
      </c>
      <c r="M19" s="54">
        <v>0</v>
      </c>
      <c r="N19" s="54">
        <v>0</v>
      </c>
      <c r="O19" s="25" t="s">
        <v>259</v>
      </c>
      <c r="P19" s="28">
        <v>100</v>
      </c>
      <c r="Q19" s="28">
        <v>100</v>
      </c>
      <c r="R19" s="35" t="s">
        <v>312</v>
      </c>
      <c r="S19" s="25"/>
    </row>
    <row r="20" spans="1:19" s="5" customFormat="1" ht="65.25" customHeight="1" x14ac:dyDescent="0.25">
      <c r="A20" s="121" t="s">
        <v>60</v>
      </c>
      <c r="B20" s="122"/>
      <c r="C20" s="123"/>
      <c r="D20" s="104"/>
      <c r="E20" s="105"/>
      <c r="F20" s="105"/>
      <c r="G20" s="105"/>
      <c r="H20" s="105"/>
      <c r="I20" s="105"/>
      <c r="J20" s="105"/>
      <c r="K20" s="105"/>
      <c r="L20" s="105"/>
      <c r="M20" s="105"/>
      <c r="N20" s="105"/>
      <c r="O20" s="105"/>
      <c r="P20" s="105"/>
      <c r="Q20" s="105"/>
      <c r="R20" s="105"/>
      <c r="S20" s="106"/>
    </row>
    <row r="21" spans="1:19" s="5" customFormat="1" ht="174.75" customHeight="1" x14ac:dyDescent="0.25">
      <c r="A21" s="22" t="s">
        <v>21</v>
      </c>
      <c r="B21" s="16" t="s">
        <v>146</v>
      </c>
      <c r="C21" s="23" t="s">
        <v>13</v>
      </c>
      <c r="D21" s="44">
        <f t="shared" si="4"/>
        <v>664.5</v>
      </c>
      <c r="E21" s="44">
        <f t="shared" si="4"/>
        <v>381</v>
      </c>
      <c r="F21" s="44">
        <f t="shared" ref="F21" si="6">E21/D21*100</f>
        <v>57.336343115124158</v>
      </c>
      <c r="G21" s="54">
        <v>0</v>
      </c>
      <c r="H21" s="54">
        <v>0</v>
      </c>
      <c r="I21" s="64">
        <f>662.2+2.3</f>
        <v>664.5</v>
      </c>
      <c r="J21" s="44">
        <f>380.5+0.5</f>
        <v>381</v>
      </c>
      <c r="K21" s="54">
        <v>0</v>
      </c>
      <c r="L21" s="54">
        <v>0</v>
      </c>
      <c r="M21" s="54">
        <v>0</v>
      </c>
      <c r="N21" s="54">
        <v>0</v>
      </c>
      <c r="O21" s="25" t="s">
        <v>258</v>
      </c>
      <c r="P21" s="28">
        <v>30</v>
      </c>
      <c r="Q21" s="28">
        <v>30</v>
      </c>
      <c r="R21" s="25"/>
      <c r="S21" s="25"/>
    </row>
    <row r="22" spans="1:19" s="5" customFormat="1" ht="63" customHeight="1" x14ac:dyDescent="0.25">
      <c r="A22" s="121" t="s">
        <v>60</v>
      </c>
      <c r="B22" s="122"/>
      <c r="C22" s="123"/>
      <c r="D22" s="104"/>
      <c r="E22" s="105"/>
      <c r="F22" s="105"/>
      <c r="G22" s="105"/>
      <c r="H22" s="105"/>
      <c r="I22" s="105"/>
      <c r="J22" s="105"/>
      <c r="K22" s="105"/>
      <c r="L22" s="105"/>
      <c r="M22" s="105"/>
      <c r="N22" s="105"/>
      <c r="O22" s="105"/>
      <c r="P22" s="105"/>
      <c r="Q22" s="105"/>
      <c r="R22" s="105"/>
      <c r="S22" s="106"/>
    </row>
    <row r="23" spans="1:19" s="5" customFormat="1" ht="51" x14ac:dyDescent="0.25">
      <c r="A23" s="22" t="s">
        <v>22</v>
      </c>
      <c r="B23" s="16" t="s">
        <v>83</v>
      </c>
      <c r="C23" s="23" t="s">
        <v>30</v>
      </c>
      <c r="D23" s="26">
        <f t="shared" ref="D23:E23" si="7">G23+I23+K23+M23</f>
        <v>335</v>
      </c>
      <c r="E23" s="26">
        <f t="shared" si="7"/>
        <v>335</v>
      </c>
      <c r="F23" s="26">
        <f t="shared" ref="F23" si="8">E23/D23*100</f>
        <v>100</v>
      </c>
      <c r="G23" s="24">
        <v>0</v>
      </c>
      <c r="H23" s="24">
        <v>0</v>
      </c>
      <c r="I23" s="44">
        <v>335</v>
      </c>
      <c r="J23" s="24">
        <v>335</v>
      </c>
      <c r="K23" s="24">
        <v>0</v>
      </c>
      <c r="L23" s="24">
        <v>0</v>
      </c>
      <c r="M23" s="24">
        <v>0</v>
      </c>
      <c r="N23" s="24">
        <v>0</v>
      </c>
      <c r="O23" s="23" t="s">
        <v>260</v>
      </c>
      <c r="P23" s="28">
        <v>5</v>
      </c>
      <c r="Q23" s="28">
        <v>5</v>
      </c>
      <c r="R23" s="23"/>
      <c r="S23" s="23"/>
    </row>
    <row r="24" spans="1:19" s="5" customFormat="1" ht="63" customHeight="1" x14ac:dyDescent="0.25">
      <c r="A24" s="121" t="s">
        <v>60</v>
      </c>
      <c r="B24" s="122"/>
      <c r="C24" s="123"/>
      <c r="D24" s="138"/>
      <c r="E24" s="139"/>
      <c r="F24" s="139"/>
      <c r="G24" s="139"/>
      <c r="H24" s="139"/>
      <c r="I24" s="139"/>
      <c r="J24" s="139"/>
      <c r="K24" s="139"/>
      <c r="L24" s="139"/>
      <c r="M24" s="139"/>
      <c r="N24" s="139"/>
      <c r="O24" s="139"/>
      <c r="P24" s="139"/>
      <c r="Q24" s="139"/>
      <c r="R24" s="139"/>
      <c r="S24" s="140"/>
    </row>
    <row r="25" spans="1:19" s="5" customFormat="1" ht="144.75" customHeight="1" x14ac:dyDescent="0.25">
      <c r="A25" s="30" t="s">
        <v>23</v>
      </c>
      <c r="B25" s="31" t="s">
        <v>70</v>
      </c>
      <c r="C25" s="18"/>
      <c r="D25" s="55">
        <f>D27+D35+D37+D29+D31+D33+D39+D41+D45+D47+D49+D51+D53+D55+D59+D61+D63+D65+D57</f>
        <v>8953235.8510869574</v>
      </c>
      <c r="E25" s="55">
        <f>E27+E35+E37+E29+E31+E33+E39+E41+E45+E47+E49+E51+E53+E55+E59+E61+E63+E65+E57</f>
        <v>6266065</v>
      </c>
      <c r="F25" s="32">
        <f>E25/D25*100</f>
        <v>69.986595955017478</v>
      </c>
      <c r="G25" s="55">
        <f>G27+G35+G37+G29+G31+G33+G39+G41+G45+G47+G49+G51+G53+G55+G59+G61+G63+G65+G57</f>
        <v>1617064.5</v>
      </c>
      <c r="H25" s="55">
        <f t="shared" ref="H25:N25" si="9">H27+H35+H37+H29+H31+H33+H39+H41+H45+H47+H49+H51+H53+H55+H59+H61+H63+H65+H57</f>
        <v>1183843.8999999999</v>
      </c>
      <c r="I25" s="55">
        <f>I27+I35+I37+I29+I31+I33+I39+I41+I45+I47+I49+I51+I53+I55+I59+I61+I63+I65+I57</f>
        <v>7282518.7999999998</v>
      </c>
      <c r="J25" s="55">
        <f t="shared" si="9"/>
        <v>5035845.9000000004</v>
      </c>
      <c r="K25" s="32">
        <f t="shared" si="9"/>
        <v>53652.551086956519</v>
      </c>
      <c r="L25" s="32">
        <f t="shared" si="9"/>
        <v>46375.199999999997</v>
      </c>
      <c r="M25" s="55">
        <f t="shared" si="9"/>
        <v>0</v>
      </c>
      <c r="N25" s="55">
        <f t="shared" si="9"/>
        <v>0</v>
      </c>
      <c r="O25" s="17"/>
      <c r="P25" s="17"/>
      <c r="Q25" s="17"/>
      <c r="R25" s="17"/>
      <c r="S25" s="17"/>
    </row>
    <row r="26" spans="1:19" s="5" customFormat="1" x14ac:dyDescent="0.25">
      <c r="A26" s="30"/>
      <c r="B26" s="33" t="s">
        <v>38</v>
      </c>
      <c r="C26" s="17"/>
      <c r="D26" s="17"/>
      <c r="E26" s="17"/>
      <c r="F26" s="34"/>
      <c r="G26" s="17"/>
      <c r="H26" s="17"/>
      <c r="I26" s="58"/>
      <c r="J26" s="17"/>
      <c r="K26" s="17"/>
      <c r="L26" s="17"/>
      <c r="M26" s="17"/>
      <c r="N26" s="17"/>
      <c r="O26" s="17"/>
      <c r="P26" s="17"/>
      <c r="Q26" s="17"/>
      <c r="R26" s="17"/>
      <c r="S26" s="17"/>
    </row>
    <row r="27" spans="1:19" s="5" customFormat="1" ht="140.25" x14ac:dyDescent="0.25">
      <c r="A27" s="14" t="s">
        <v>24</v>
      </c>
      <c r="B27" s="16" t="s">
        <v>84</v>
      </c>
      <c r="C27" s="23" t="s">
        <v>25</v>
      </c>
      <c r="D27" s="26">
        <f t="shared" si="4"/>
        <v>14669.9</v>
      </c>
      <c r="E27" s="26">
        <f t="shared" si="4"/>
        <v>10497.6</v>
      </c>
      <c r="F27" s="26">
        <f t="shared" ref="F27" si="10">E27/D27*100</f>
        <v>71.558769998432169</v>
      </c>
      <c r="G27" s="24">
        <v>0</v>
      </c>
      <c r="H27" s="24">
        <v>0</v>
      </c>
      <c r="I27" s="64">
        <v>14669.9</v>
      </c>
      <c r="J27" s="44">
        <v>10497.6</v>
      </c>
      <c r="K27" s="24">
        <v>0</v>
      </c>
      <c r="L27" s="24">
        <v>0</v>
      </c>
      <c r="M27" s="24">
        <v>0</v>
      </c>
      <c r="N27" s="24">
        <v>0</v>
      </c>
      <c r="O27" s="23" t="s">
        <v>261</v>
      </c>
      <c r="P27" s="23">
        <v>1</v>
      </c>
      <c r="Q27" s="25">
        <v>1</v>
      </c>
      <c r="R27" s="35"/>
      <c r="S27" s="35"/>
    </row>
    <row r="28" spans="1:19" s="5" customFormat="1" ht="63" customHeight="1" x14ac:dyDescent="0.25">
      <c r="A28" s="121" t="s">
        <v>60</v>
      </c>
      <c r="B28" s="122"/>
      <c r="C28" s="123"/>
      <c r="D28" s="104"/>
      <c r="E28" s="105"/>
      <c r="F28" s="105"/>
      <c r="G28" s="105"/>
      <c r="H28" s="105"/>
      <c r="I28" s="105"/>
      <c r="J28" s="105"/>
      <c r="K28" s="105"/>
      <c r="L28" s="105"/>
      <c r="M28" s="105"/>
      <c r="N28" s="105"/>
      <c r="O28" s="105"/>
      <c r="P28" s="105"/>
      <c r="Q28" s="105"/>
      <c r="R28" s="105"/>
      <c r="S28" s="106"/>
    </row>
    <row r="29" spans="1:19" s="5" customFormat="1" ht="80.25" customHeight="1" x14ac:dyDescent="0.25">
      <c r="A29" s="14" t="s">
        <v>26</v>
      </c>
      <c r="B29" s="16" t="s">
        <v>85</v>
      </c>
      <c r="C29" s="23" t="s">
        <v>32</v>
      </c>
      <c r="D29" s="44">
        <f>G29+I29+K29+M29</f>
        <v>121852.7</v>
      </c>
      <c r="E29" s="44">
        <f>H29+J29+L29+N29</f>
        <v>79233.5</v>
      </c>
      <c r="F29" s="44">
        <f>E29/D29*100</f>
        <v>65.024000288873367</v>
      </c>
      <c r="G29" s="54">
        <v>0</v>
      </c>
      <c r="H29" s="54">
        <v>0</v>
      </c>
      <c r="I29" s="64">
        <v>121852.7</v>
      </c>
      <c r="J29" s="44">
        <v>79233.5</v>
      </c>
      <c r="K29" s="54">
        <v>0</v>
      </c>
      <c r="L29" s="54">
        <v>0</v>
      </c>
      <c r="M29" s="54">
        <v>0</v>
      </c>
      <c r="N29" s="54">
        <v>0</v>
      </c>
      <c r="O29" s="25" t="s">
        <v>261</v>
      </c>
      <c r="P29" s="25">
        <v>1</v>
      </c>
      <c r="Q29" s="25">
        <v>1</v>
      </c>
      <c r="R29" s="25"/>
      <c r="S29" s="25"/>
    </row>
    <row r="30" spans="1:19" s="5" customFormat="1" ht="58.5" customHeight="1" x14ac:dyDescent="0.25">
      <c r="A30" s="121" t="s">
        <v>60</v>
      </c>
      <c r="B30" s="122"/>
      <c r="C30" s="123"/>
      <c r="D30" s="104"/>
      <c r="E30" s="105"/>
      <c r="F30" s="105"/>
      <c r="G30" s="105"/>
      <c r="H30" s="105"/>
      <c r="I30" s="105"/>
      <c r="J30" s="105"/>
      <c r="K30" s="105"/>
      <c r="L30" s="105"/>
      <c r="M30" s="105"/>
      <c r="N30" s="105"/>
      <c r="O30" s="105"/>
      <c r="P30" s="105"/>
      <c r="Q30" s="105"/>
      <c r="R30" s="105"/>
      <c r="S30" s="106"/>
    </row>
    <row r="31" spans="1:19" s="5" customFormat="1" ht="127.5" x14ac:dyDescent="0.25">
      <c r="A31" s="14" t="s">
        <v>27</v>
      </c>
      <c r="B31" s="16" t="s">
        <v>86</v>
      </c>
      <c r="C31" s="23" t="s">
        <v>33</v>
      </c>
      <c r="D31" s="26">
        <f>G31+I31+K31+M31</f>
        <v>332677</v>
      </c>
      <c r="E31" s="26">
        <f>H31+J31+L31+N31</f>
        <v>234922.6</v>
      </c>
      <c r="F31" s="26">
        <f>E31/D31*100</f>
        <v>70.615822554610034</v>
      </c>
      <c r="G31" s="24">
        <v>0</v>
      </c>
      <c r="H31" s="24">
        <v>0</v>
      </c>
      <c r="I31" s="64">
        <f>332677</f>
        <v>332677</v>
      </c>
      <c r="J31" s="44">
        <f>234922.6</f>
        <v>234922.6</v>
      </c>
      <c r="K31" s="24">
        <v>0</v>
      </c>
      <c r="L31" s="24">
        <v>0</v>
      </c>
      <c r="M31" s="24">
        <v>0</v>
      </c>
      <c r="N31" s="24">
        <v>0</v>
      </c>
      <c r="O31" s="23" t="s">
        <v>261</v>
      </c>
      <c r="P31" s="23">
        <v>8</v>
      </c>
      <c r="Q31" s="35">
        <v>8</v>
      </c>
      <c r="R31" s="35"/>
      <c r="S31" s="35"/>
    </row>
    <row r="32" spans="1:19" s="5" customFormat="1" ht="57" customHeight="1" x14ac:dyDescent="0.25">
      <c r="A32" s="121" t="s">
        <v>60</v>
      </c>
      <c r="B32" s="122"/>
      <c r="C32" s="123"/>
      <c r="D32" s="141"/>
      <c r="E32" s="142"/>
      <c r="F32" s="142"/>
      <c r="G32" s="142"/>
      <c r="H32" s="142"/>
      <c r="I32" s="142"/>
      <c r="J32" s="142"/>
      <c r="K32" s="142"/>
      <c r="L32" s="142"/>
      <c r="M32" s="142"/>
      <c r="N32" s="142"/>
      <c r="O32" s="142"/>
      <c r="P32" s="142"/>
      <c r="Q32" s="142"/>
      <c r="R32" s="142"/>
      <c r="S32" s="143"/>
    </row>
    <row r="33" spans="1:19" s="5" customFormat="1" ht="96" customHeight="1" x14ac:dyDescent="0.25">
      <c r="A33" s="14" t="s">
        <v>71</v>
      </c>
      <c r="B33" s="16" t="s">
        <v>87</v>
      </c>
      <c r="C33" s="23" t="s">
        <v>34</v>
      </c>
      <c r="D33" s="26">
        <f>G33+I33+K33+M33</f>
        <v>37121</v>
      </c>
      <c r="E33" s="26">
        <f>H33+J33+L33+N33</f>
        <v>25861.8</v>
      </c>
      <c r="F33" s="26">
        <f>E33/D33*100</f>
        <v>69.668920557097053</v>
      </c>
      <c r="G33" s="24">
        <v>0</v>
      </c>
      <c r="H33" s="24">
        <v>0</v>
      </c>
      <c r="I33" s="64">
        <v>37121</v>
      </c>
      <c r="J33" s="44">
        <v>25861.8</v>
      </c>
      <c r="K33" s="24">
        <v>0</v>
      </c>
      <c r="L33" s="24">
        <v>0</v>
      </c>
      <c r="M33" s="24">
        <v>0</v>
      </c>
      <c r="N33" s="24">
        <v>0</v>
      </c>
      <c r="O33" s="23" t="s">
        <v>261</v>
      </c>
      <c r="P33" s="23">
        <v>1</v>
      </c>
      <c r="Q33" s="23">
        <v>1</v>
      </c>
      <c r="R33" s="35"/>
      <c r="S33" s="35"/>
    </row>
    <row r="34" spans="1:19" s="11" customFormat="1" ht="66.75" customHeight="1" x14ac:dyDescent="0.25">
      <c r="A34" s="101" t="s">
        <v>60</v>
      </c>
      <c r="B34" s="102"/>
      <c r="C34" s="103"/>
      <c r="D34" s="104"/>
      <c r="E34" s="105"/>
      <c r="F34" s="105"/>
      <c r="G34" s="105"/>
      <c r="H34" s="105"/>
      <c r="I34" s="105"/>
      <c r="J34" s="105"/>
      <c r="K34" s="105"/>
      <c r="L34" s="105"/>
      <c r="M34" s="105"/>
      <c r="N34" s="105"/>
      <c r="O34" s="105"/>
      <c r="P34" s="105"/>
      <c r="Q34" s="105"/>
      <c r="R34" s="105"/>
      <c r="S34" s="106"/>
    </row>
    <row r="35" spans="1:19" s="5" customFormat="1" ht="102" x14ac:dyDescent="0.25">
      <c r="A35" s="14" t="s">
        <v>29</v>
      </c>
      <c r="B35" s="16" t="s">
        <v>88</v>
      </c>
      <c r="C35" s="23" t="s">
        <v>13</v>
      </c>
      <c r="D35" s="26">
        <f t="shared" si="4"/>
        <v>6400783.7999999998</v>
      </c>
      <c r="E35" s="26">
        <f t="shared" si="4"/>
        <v>4487730.3</v>
      </c>
      <c r="F35" s="54">
        <f t="shared" ref="F35:F167" si="11">E35/D35*100</f>
        <v>70.112199384081677</v>
      </c>
      <c r="G35" s="54">
        <v>0</v>
      </c>
      <c r="H35" s="54">
        <v>0</v>
      </c>
      <c r="I35" s="64">
        <f>6340723.3+60060.5</f>
        <v>6400783.7999999998</v>
      </c>
      <c r="J35" s="44">
        <f>4455409+32321.3</f>
        <v>4487730.3</v>
      </c>
      <c r="K35" s="54">
        <v>0</v>
      </c>
      <c r="L35" s="54">
        <v>0</v>
      </c>
      <c r="M35" s="54">
        <v>0</v>
      </c>
      <c r="N35" s="54">
        <v>0</v>
      </c>
      <c r="O35" s="25" t="s">
        <v>262</v>
      </c>
      <c r="P35" s="25">
        <v>100</v>
      </c>
      <c r="Q35" s="25">
        <v>100</v>
      </c>
      <c r="R35" s="35" t="s">
        <v>311</v>
      </c>
      <c r="S35" s="25"/>
    </row>
    <row r="36" spans="1:19" s="5" customFormat="1" ht="63.75" customHeight="1" x14ac:dyDescent="0.25">
      <c r="A36" s="121" t="s">
        <v>60</v>
      </c>
      <c r="B36" s="122"/>
      <c r="C36" s="123"/>
      <c r="D36" s="104"/>
      <c r="E36" s="105"/>
      <c r="F36" s="105"/>
      <c r="G36" s="105"/>
      <c r="H36" s="105"/>
      <c r="I36" s="105"/>
      <c r="J36" s="105"/>
      <c r="K36" s="105"/>
      <c r="L36" s="105"/>
      <c r="M36" s="105"/>
      <c r="N36" s="105"/>
      <c r="O36" s="105"/>
      <c r="P36" s="105"/>
      <c r="Q36" s="105"/>
      <c r="R36" s="105"/>
      <c r="S36" s="106"/>
    </row>
    <row r="37" spans="1:19" s="5" customFormat="1" ht="114.75" x14ac:dyDescent="0.25">
      <c r="A37" s="14" t="s">
        <v>89</v>
      </c>
      <c r="B37" s="16" t="s">
        <v>90</v>
      </c>
      <c r="C37" s="23" t="s">
        <v>13</v>
      </c>
      <c r="D37" s="26">
        <f t="shared" si="4"/>
        <v>1016.8</v>
      </c>
      <c r="E37" s="26">
        <f t="shared" si="4"/>
        <v>546.70000000000005</v>
      </c>
      <c r="F37" s="26">
        <f t="shared" si="11"/>
        <v>53.766719118804097</v>
      </c>
      <c r="G37" s="24">
        <v>0</v>
      </c>
      <c r="H37" s="24">
        <v>0</v>
      </c>
      <c r="I37" s="64">
        <v>1016.8</v>
      </c>
      <c r="J37" s="26">
        <v>546.70000000000005</v>
      </c>
      <c r="K37" s="24">
        <v>0</v>
      </c>
      <c r="L37" s="24">
        <v>0</v>
      </c>
      <c r="M37" s="24">
        <v>0</v>
      </c>
      <c r="N37" s="24">
        <v>0</v>
      </c>
      <c r="O37" s="23" t="s">
        <v>258</v>
      </c>
      <c r="P37" s="23">
        <v>30</v>
      </c>
      <c r="Q37" s="35">
        <v>30</v>
      </c>
      <c r="R37" s="23"/>
      <c r="S37" s="23"/>
    </row>
    <row r="38" spans="1:19" s="5" customFormat="1" ht="58.5" customHeight="1" x14ac:dyDescent="0.25">
      <c r="A38" s="121" t="s">
        <v>60</v>
      </c>
      <c r="B38" s="122"/>
      <c r="C38" s="123"/>
      <c r="D38" s="104"/>
      <c r="E38" s="105"/>
      <c r="F38" s="105"/>
      <c r="G38" s="105"/>
      <c r="H38" s="105"/>
      <c r="I38" s="105"/>
      <c r="J38" s="105"/>
      <c r="K38" s="105"/>
      <c r="L38" s="105"/>
      <c r="M38" s="105"/>
      <c r="N38" s="105"/>
      <c r="O38" s="105"/>
      <c r="P38" s="105"/>
      <c r="Q38" s="105"/>
      <c r="R38" s="105"/>
      <c r="S38" s="106"/>
    </row>
    <row r="39" spans="1:19" s="5" customFormat="1" ht="153" x14ac:dyDescent="0.25">
      <c r="A39" s="14" t="s">
        <v>73</v>
      </c>
      <c r="B39" s="16" t="s">
        <v>91</v>
      </c>
      <c r="C39" s="23" t="s">
        <v>74</v>
      </c>
      <c r="D39" s="26">
        <f t="shared" ref="D39" si="12">G39+I39+K39+M39</f>
        <v>2260</v>
      </c>
      <c r="E39" s="26">
        <f>H39+J39+L39+N39</f>
        <v>2160.6999999999998</v>
      </c>
      <c r="F39" s="26">
        <f t="shared" ref="F39" si="13">E39/D39*100</f>
        <v>95.606194690265482</v>
      </c>
      <c r="G39" s="24">
        <v>0</v>
      </c>
      <c r="H39" s="24">
        <v>0</v>
      </c>
      <c r="I39" s="44">
        <v>2260</v>
      </c>
      <c r="J39" s="44">
        <v>2160.6999999999998</v>
      </c>
      <c r="K39" s="24">
        <v>0</v>
      </c>
      <c r="L39" s="24">
        <v>0</v>
      </c>
      <c r="M39" s="24">
        <v>0</v>
      </c>
      <c r="N39" s="24">
        <v>0</v>
      </c>
      <c r="O39" s="23" t="s">
        <v>263</v>
      </c>
      <c r="P39" s="25">
        <v>5</v>
      </c>
      <c r="Q39" s="25">
        <v>5</v>
      </c>
      <c r="R39" s="36"/>
      <c r="S39" s="36"/>
    </row>
    <row r="40" spans="1:19" s="5" customFormat="1" ht="66.75" customHeight="1" x14ac:dyDescent="0.25">
      <c r="A40" s="121" t="s">
        <v>60</v>
      </c>
      <c r="B40" s="122"/>
      <c r="C40" s="123"/>
      <c r="D40" s="138"/>
      <c r="E40" s="139"/>
      <c r="F40" s="139"/>
      <c r="G40" s="139"/>
      <c r="H40" s="139"/>
      <c r="I40" s="139"/>
      <c r="J40" s="139"/>
      <c r="K40" s="139"/>
      <c r="L40" s="139"/>
      <c r="M40" s="139"/>
      <c r="N40" s="139"/>
      <c r="O40" s="139"/>
      <c r="P40" s="139"/>
      <c r="Q40" s="139"/>
      <c r="R40" s="139"/>
      <c r="S40" s="140"/>
    </row>
    <row r="41" spans="1:19" s="5" customFormat="1" ht="318.75" x14ac:dyDescent="0.25">
      <c r="A41" s="14" t="s">
        <v>31</v>
      </c>
      <c r="B41" s="16" t="s">
        <v>180</v>
      </c>
      <c r="C41" s="23" t="s">
        <v>25</v>
      </c>
      <c r="D41" s="26">
        <f>G41+I41+K41+M41</f>
        <v>1577.2</v>
      </c>
      <c r="E41" s="26">
        <f>H41+J41+L41+N41</f>
        <v>221.4</v>
      </c>
      <c r="F41" s="26">
        <f>E41/D41*100</f>
        <v>14.037534871924931</v>
      </c>
      <c r="G41" s="24">
        <v>0</v>
      </c>
      <c r="H41" s="24">
        <v>0</v>
      </c>
      <c r="I41" s="44">
        <v>1577.2</v>
      </c>
      <c r="J41" s="44">
        <v>221.4</v>
      </c>
      <c r="K41" s="24">
        <v>0</v>
      </c>
      <c r="L41" s="24">
        <v>0</v>
      </c>
      <c r="M41" s="24">
        <v>0</v>
      </c>
      <c r="N41" s="24">
        <v>0</v>
      </c>
      <c r="O41" s="23" t="s">
        <v>264</v>
      </c>
      <c r="P41" s="25">
        <v>21</v>
      </c>
      <c r="Q41" s="25">
        <v>21</v>
      </c>
      <c r="R41" s="36"/>
      <c r="S41" s="36"/>
    </row>
    <row r="42" spans="1:19" s="11" customFormat="1" ht="61.5" customHeight="1" x14ac:dyDescent="0.25">
      <c r="A42" s="101" t="s">
        <v>60</v>
      </c>
      <c r="B42" s="102"/>
      <c r="C42" s="103"/>
      <c r="D42" s="98"/>
      <c r="E42" s="99"/>
      <c r="F42" s="99"/>
      <c r="G42" s="99"/>
      <c r="H42" s="99"/>
      <c r="I42" s="99"/>
      <c r="J42" s="99"/>
      <c r="K42" s="99"/>
      <c r="L42" s="99"/>
      <c r="M42" s="99"/>
      <c r="N42" s="99"/>
      <c r="O42" s="99"/>
      <c r="P42" s="99"/>
      <c r="Q42" s="99"/>
      <c r="R42" s="99"/>
      <c r="S42" s="100"/>
    </row>
    <row r="43" spans="1:19" s="5" customFormat="1" ht="154.9" hidden="1" customHeight="1" x14ac:dyDescent="0.3">
      <c r="A43" s="14" t="s">
        <v>176</v>
      </c>
      <c r="B43" s="16" t="s">
        <v>177</v>
      </c>
      <c r="C43" s="23" t="s">
        <v>30</v>
      </c>
      <c r="D43" s="26">
        <f>G43+I43+K43+M43</f>
        <v>0</v>
      </c>
      <c r="E43" s="26">
        <f>H43+J43+L43+N43</f>
        <v>0</v>
      </c>
      <c r="F43" s="26" t="e">
        <f>E43/D43*100</f>
        <v>#DIV/0!</v>
      </c>
      <c r="G43" s="24">
        <v>0</v>
      </c>
      <c r="H43" s="24">
        <v>0</v>
      </c>
      <c r="I43" s="44">
        <v>0</v>
      </c>
      <c r="J43" s="24">
        <v>0</v>
      </c>
      <c r="K43" s="24">
        <v>0</v>
      </c>
      <c r="L43" s="24">
        <v>0</v>
      </c>
      <c r="M43" s="24">
        <v>0</v>
      </c>
      <c r="N43" s="24">
        <v>0</v>
      </c>
      <c r="O43" s="23" t="s">
        <v>178</v>
      </c>
      <c r="P43" s="25" t="s">
        <v>179</v>
      </c>
      <c r="Q43" s="25" t="s">
        <v>179</v>
      </c>
      <c r="R43" s="35"/>
      <c r="S43" s="35"/>
    </row>
    <row r="44" spans="1:19" s="5" customFormat="1" ht="57.75" hidden="1" customHeight="1" x14ac:dyDescent="0.3">
      <c r="A44" s="121" t="s">
        <v>60</v>
      </c>
      <c r="B44" s="122"/>
      <c r="C44" s="123"/>
      <c r="D44" s="104"/>
      <c r="E44" s="105"/>
      <c r="F44" s="105"/>
      <c r="G44" s="105"/>
      <c r="H44" s="105"/>
      <c r="I44" s="105"/>
      <c r="J44" s="105"/>
      <c r="K44" s="105"/>
      <c r="L44" s="105"/>
      <c r="M44" s="105"/>
      <c r="N44" s="105"/>
      <c r="O44" s="105"/>
      <c r="P44" s="105"/>
      <c r="Q44" s="105"/>
      <c r="R44" s="105"/>
      <c r="S44" s="106"/>
    </row>
    <row r="45" spans="1:19" s="5" customFormat="1" ht="271.89999999999998" customHeight="1" x14ac:dyDescent="0.25">
      <c r="A45" s="14" t="s">
        <v>72</v>
      </c>
      <c r="B45" s="16" t="s">
        <v>147</v>
      </c>
      <c r="C45" s="23" t="s">
        <v>123</v>
      </c>
      <c r="D45" s="26">
        <f>G45+I45+K45+M45</f>
        <v>600</v>
      </c>
      <c r="E45" s="26">
        <f>H45+J45+L45+N45</f>
        <v>235.7</v>
      </c>
      <c r="F45" s="26">
        <f>E45/D45*100</f>
        <v>39.283333333333331</v>
      </c>
      <c r="G45" s="24">
        <v>0</v>
      </c>
      <c r="H45" s="24">
        <v>0</v>
      </c>
      <c r="I45" s="44">
        <v>600</v>
      </c>
      <c r="J45" s="24">
        <v>235.7</v>
      </c>
      <c r="K45" s="24">
        <v>0</v>
      </c>
      <c r="L45" s="24">
        <v>0</v>
      </c>
      <c r="M45" s="24">
        <v>0</v>
      </c>
      <c r="N45" s="24">
        <v>0</v>
      </c>
      <c r="O45" s="23" t="s">
        <v>265</v>
      </c>
      <c r="P45" s="23">
        <v>100</v>
      </c>
      <c r="Q45" s="35">
        <v>100</v>
      </c>
      <c r="R45" s="35" t="s">
        <v>143</v>
      </c>
      <c r="S45" s="35"/>
    </row>
    <row r="46" spans="1:19" s="11" customFormat="1" ht="65.25" customHeight="1" x14ac:dyDescent="0.25">
      <c r="A46" s="101" t="s">
        <v>60</v>
      </c>
      <c r="B46" s="102"/>
      <c r="C46" s="103"/>
      <c r="D46" s="104"/>
      <c r="E46" s="105"/>
      <c r="F46" s="105"/>
      <c r="G46" s="105"/>
      <c r="H46" s="105"/>
      <c r="I46" s="105"/>
      <c r="J46" s="105"/>
      <c r="K46" s="105"/>
      <c r="L46" s="105"/>
      <c r="M46" s="105"/>
      <c r="N46" s="105"/>
      <c r="O46" s="105"/>
      <c r="P46" s="105"/>
      <c r="Q46" s="105"/>
      <c r="R46" s="105"/>
      <c r="S46" s="106"/>
    </row>
    <row r="47" spans="1:19" s="7" customFormat="1" ht="89.25" x14ac:dyDescent="0.25">
      <c r="A47" s="37" t="s">
        <v>124</v>
      </c>
      <c r="B47" s="38" t="s">
        <v>125</v>
      </c>
      <c r="C47" s="38" t="s">
        <v>13</v>
      </c>
      <c r="D47" s="39">
        <f>G47+I47+K47+M47</f>
        <v>4615.1000000000004</v>
      </c>
      <c r="E47" s="39">
        <f>H47+J47+L47+N47</f>
        <v>4615</v>
      </c>
      <c r="F47" s="26">
        <f>E47/D47*100</f>
        <v>99.997833199713966</v>
      </c>
      <c r="G47" s="24">
        <v>0</v>
      </c>
      <c r="H47" s="24">
        <v>0</v>
      </c>
      <c r="I47" s="43">
        <v>4615.1000000000004</v>
      </c>
      <c r="J47" s="43">
        <v>4615</v>
      </c>
      <c r="K47" s="24">
        <v>0</v>
      </c>
      <c r="L47" s="24">
        <v>0</v>
      </c>
      <c r="M47" s="24">
        <v>0</v>
      </c>
      <c r="N47" s="24">
        <v>0</v>
      </c>
      <c r="O47" s="38" t="s">
        <v>266</v>
      </c>
      <c r="P47" s="41">
        <v>200</v>
      </c>
      <c r="Q47" s="41">
        <v>200</v>
      </c>
      <c r="R47" s="41"/>
      <c r="S47" s="41"/>
    </row>
    <row r="48" spans="1:19" s="11" customFormat="1" ht="66.75" customHeight="1" x14ac:dyDescent="0.25">
      <c r="A48" s="125" t="s">
        <v>60</v>
      </c>
      <c r="B48" s="126"/>
      <c r="C48" s="127"/>
      <c r="D48" s="104"/>
      <c r="E48" s="105"/>
      <c r="F48" s="105"/>
      <c r="G48" s="105"/>
      <c r="H48" s="105"/>
      <c r="I48" s="105"/>
      <c r="J48" s="105"/>
      <c r="K48" s="105"/>
      <c r="L48" s="105"/>
      <c r="M48" s="105"/>
      <c r="N48" s="105"/>
      <c r="O48" s="105"/>
      <c r="P48" s="105"/>
      <c r="Q48" s="105"/>
      <c r="R48" s="105"/>
      <c r="S48" s="106"/>
    </row>
    <row r="49" spans="1:19" s="7" customFormat="1" ht="76.5" x14ac:dyDescent="0.25">
      <c r="A49" s="37" t="s">
        <v>35</v>
      </c>
      <c r="B49" s="42" t="s">
        <v>155</v>
      </c>
      <c r="C49" s="38" t="s">
        <v>30</v>
      </c>
      <c r="D49" s="43">
        <f>G49+I49+K49+M49</f>
        <v>8452.5</v>
      </c>
      <c r="E49" s="43">
        <f>H49+J49+L49+N49</f>
        <v>8452.5</v>
      </c>
      <c r="F49" s="44">
        <f>E49/D49*100</f>
        <v>100</v>
      </c>
      <c r="G49" s="24">
        <v>0</v>
      </c>
      <c r="H49" s="24">
        <v>0</v>
      </c>
      <c r="I49" s="26">
        <v>8452.5</v>
      </c>
      <c r="J49" s="24">
        <v>8452.5</v>
      </c>
      <c r="K49" s="24">
        <v>0</v>
      </c>
      <c r="L49" s="24">
        <v>0</v>
      </c>
      <c r="M49" s="24">
        <v>0</v>
      </c>
      <c r="N49" s="24">
        <v>0</v>
      </c>
      <c r="O49" s="40" t="s">
        <v>267</v>
      </c>
      <c r="P49" s="41">
        <v>100</v>
      </c>
      <c r="Q49" s="41">
        <v>100</v>
      </c>
      <c r="R49" s="40"/>
      <c r="S49" s="40"/>
    </row>
    <row r="50" spans="1:19" s="11" customFormat="1" ht="66.75" customHeight="1" x14ac:dyDescent="0.25">
      <c r="A50" s="125" t="s">
        <v>60</v>
      </c>
      <c r="B50" s="126"/>
      <c r="C50" s="127"/>
      <c r="D50" s="104"/>
      <c r="E50" s="105"/>
      <c r="F50" s="105"/>
      <c r="G50" s="105"/>
      <c r="H50" s="105"/>
      <c r="I50" s="105"/>
      <c r="J50" s="105"/>
      <c r="K50" s="105"/>
      <c r="L50" s="105"/>
      <c r="M50" s="105"/>
      <c r="N50" s="105"/>
      <c r="O50" s="105"/>
      <c r="P50" s="105"/>
      <c r="Q50" s="105"/>
      <c r="R50" s="105"/>
      <c r="S50" s="106"/>
    </row>
    <row r="51" spans="1:19" s="5" customFormat="1" ht="293.25" x14ac:dyDescent="0.25">
      <c r="A51" s="14" t="s">
        <v>185</v>
      </c>
      <c r="B51" s="16" t="s">
        <v>166</v>
      </c>
      <c r="C51" s="23" t="s">
        <v>181</v>
      </c>
      <c r="D51" s="26">
        <f t="shared" ref="D51" si="14">G51+I51+K51+M51</f>
        <v>528638</v>
      </c>
      <c r="E51" s="26">
        <f>H51+J51+L51+N51</f>
        <v>388068.2</v>
      </c>
      <c r="F51" s="26">
        <f t="shared" ref="F51:F53" si="15">E51/D51*100</f>
        <v>73.409062534286235</v>
      </c>
      <c r="G51" s="64">
        <v>528638</v>
      </c>
      <c r="H51" s="26">
        <v>388068.2</v>
      </c>
      <c r="I51" s="44">
        <v>0</v>
      </c>
      <c r="J51" s="24">
        <v>0</v>
      </c>
      <c r="K51" s="24">
        <v>0</v>
      </c>
      <c r="L51" s="24">
        <v>0</v>
      </c>
      <c r="M51" s="24">
        <v>0</v>
      </c>
      <c r="N51" s="24">
        <v>0</v>
      </c>
      <c r="O51" s="25" t="s">
        <v>313</v>
      </c>
      <c r="P51" s="23">
        <v>100</v>
      </c>
      <c r="Q51" s="35">
        <v>100</v>
      </c>
      <c r="R51" s="35"/>
      <c r="S51" s="35"/>
    </row>
    <row r="52" spans="1:19" s="5" customFormat="1" ht="61.5" customHeight="1" x14ac:dyDescent="0.25">
      <c r="A52" s="121" t="s">
        <v>60</v>
      </c>
      <c r="B52" s="122"/>
      <c r="C52" s="123"/>
      <c r="D52" s="104"/>
      <c r="E52" s="105"/>
      <c r="F52" s="105"/>
      <c r="G52" s="105"/>
      <c r="H52" s="105"/>
      <c r="I52" s="105"/>
      <c r="J52" s="105"/>
      <c r="K52" s="105"/>
      <c r="L52" s="105"/>
      <c r="M52" s="105"/>
      <c r="N52" s="105"/>
      <c r="O52" s="105"/>
      <c r="P52" s="105"/>
      <c r="Q52" s="105"/>
      <c r="R52" s="105"/>
      <c r="S52" s="106"/>
    </row>
    <row r="53" spans="1:19" s="5" customFormat="1" ht="213.6" customHeight="1" x14ac:dyDescent="0.25">
      <c r="A53" s="14" t="s">
        <v>186</v>
      </c>
      <c r="B53" s="16" t="s">
        <v>168</v>
      </c>
      <c r="C53" s="23" t="s">
        <v>167</v>
      </c>
      <c r="D53" s="26">
        <f t="shared" ref="D53" si="16">G53+I53+K53+M53</f>
        <v>743149.55108695652</v>
      </c>
      <c r="E53" s="26">
        <f>H53+J53+L53+N53</f>
        <v>417469.5</v>
      </c>
      <c r="F53" s="26">
        <f t="shared" si="15"/>
        <v>56.175705063589767</v>
      </c>
      <c r="G53" s="26">
        <v>505226.3</v>
      </c>
      <c r="H53" s="26">
        <v>276993.2</v>
      </c>
      <c r="I53" s="44">
        <f>16474.8+193990.5</f>
        <v>210465.3</v>
      </c>
      <c r="J53" s="44">
        <v>117704.3</v>
      </c>
      <c r="K53" s="29">
        <f>G53*5/92</f>
        <v>27457.95108695652</v>
      </c>
      <c r="L53" s="29">
        <v>22772</v>
      </c>
      <c r="M53" s="24">
        <v>0</v>
      </c>
      <c r="N53" s="24">
        <v>0</v>
      </c>
      <c r="O53" s="23" t="s">
        <v>269</v>
      </c>
      <c r="P53" s="23">
        <v>100</v>
      </c>
      <c r="Q53" s="35">
        <v>100</v>
      </c>
      <c r="R53" s="35"/>
      <c r="S53" s="35"/>
    </row>
    <row r="54" spans="1:19" s="5" customFormat="1" ht="61.5" customHeight="1" x14ac:dyDescent="0.25">
      <c r="A54" s="121" t="s">
        <v>60</v>
      </c>
      <c r="B54" s="122"/>
      <c r="C54" s="123"/>
      <c r="D54" s="104"/>
      <c r="E54" s="105"/>
      <c r="F54" s="105"/>
      <c r="G54" s="105"/>
      <c r="H54" s="105"/>
      <c r="I54" s="105"/>
      <c r="J54" s="105"/>
      <c r="K54" s="105"/>
      <c r="L54" s="105"/>
      <c r="M54" s="105"/>
      <c r="N54" s="105"/>
      <c r="O54" s="105"/>
      <c r="P54" s="105"/>
      <c r="Q54" s="105"/>
      <c r="R54" s="105"/>
      <c r="S54" s="106"/>
    </row>
    <row r="55" spans="1:19" s="5" customFormat="1" ht="242.25" x14ac:dyDescent="0.25">
      <c r="A55" s="14" t="s">
        <v>219</v>
      </c>
      <c r="B55" s="16" t="s">
        <v>218</v>
      </c>
      <c r="C55" s="23" t="s">
        <v>149</v>
      </c>
      <c r="D55" s="26">
        <f t="shared" ref="D55" si="17">G55+I55+K55+M55</f>
        <v>15800</v>
      </c>
      <c r="E55" s="26">
        <f>H55+J55+L55+N55</f>
        <v>8850</v>
      </c>
      <c r="F55" s="26">
        <f t="shared" ref="F55" si="18">E55/D55*100</f>
        <v>56.0126582278481</v>
      </c>
      <c r="G55" s="26">
        <v>0</v>
      </c>
      <c r="H55" s="26">
        <v>0</v>
      </c>
      <c r="I55" s="64">
        <f>15797.6+2.4</f>
        <v>15800</v>
      </c>
      <c r="J55" s="26">
        <f>8848.5+1.5</f>
        <v>8850</v>
      </c>
      <c r="K55" s="24">
        <v>0</v>
      </c>
      <c r="L55" s="24">
        <v>0</v>
      </c>
      <c r="M55" s="24">
        <v>0</v>
      </c>
      <c r="N55" s="24">
        <v>0</v>
      </c>
      <c r="O55" s="23" t="s">
        <v>270</v>
      </c>
      <c r="P55" s="23">
        <v>100</v>
      </c>
      <c r="Q55" s="35">
        <v>100</v>
      </c>
      <c r="R55" s="35"/>
      <c r="S55" s="35"/>
    </row>
    <row r="56" spans="1:19" s="5" customFormat="1" ht="61.5" customHeight="1" x14ac:dyDescent="0.25">
      <c r="A56" s="121" t="s">
        <v>60</v>
      </c>
      <c r="B56" s="122"/>
      <c r="C56" s="123"/>
      <c r="D56" s="107"/>
      <c r="E56" s="108"/>
      <c r="F56" s="108"/>
      <c r="G56" s="108"/>
      <c r="H56" s="108"/>
      <c r="I56" s="108"/>
      <c r="J56" s="108"/>
      <c r="K56" s="108"/>
      <c r="L56" s="108"/>
      <c r="M56" s="108"/>
      <c r="N56" s="108"/>
      <c r="O56" s="108"/>
      <c r="P56" s="108"/>
      <c r="Q56" s="108"/>
      <c r="R56" s="108"/>
      <c r="S56" s="109"/>
    </row>
    <row r="57" spans="1:19" s="5" customFormat="1" ht="242.25" x14ac:dyDescent="0.25">
      <c r="A57" s="14" t="s">
        <v>220</v>
      </c>
      <c r="B57" s="16" t="s">
        <v>310</v>
      </c>
      <c r="C57" s="23" t="s">
        <v>149</v>
      </c>
      <c r="D57" s="26">
        <f t="shared" ref="D57" si="19">G57+I57+K57+M57</f>
        <v>3698.4</v>
      </c>
      <c r="E57" s="26">
        <f>H57+J57+L57+N57</f>
        <v>2288.4</v>
      </c>
      <c r="F57" s="26">
        <f t="shared" ref="F57" si="20">E57/D57*100</f>
        <v>61.8754055807917</v>
      </c>
      <c r="G57" s="26">
        <v>0</v>
      </c>
      <c r="H57" s="26">
        <v>0</v>
      </c>
      <c r="I57" s="64">
        <v>3698.4</v>
      </c>
      <c r="J57" s="26">
        <v>2288.4</v>
      </c>
      <c r="K57" s="24">
        <v>0</v>
      </c>
      <c r="L57" s="24">
        <v>0</v>
      </c>
      <c r="M57" s="24">
        <v>0</v>
      </c>
      <c r="N57" s="24">
        <v>0</v>
      </c>
      <c r="O57" s="23" t="s">
        <v>270</v>
      </c>
      <c r="P57" s="23">
        <v>100</v>
      </c>
      <c r="Q57" s="35">
        <v>100</v>
      </c>
      <c r="R57" s="35"/>
      <c r="S57" s="35"/>
    </row>
    <row r="58" spans="1:19" s="5" customFormat="1" ht="61.5" customHeight="1" x14ac:dyDescent="0.25">
      <c r="A58" s="121" t="s">
        <v>60</v>
      </c>
      <c r="B58" s="122"/>
      <c r="C58" s="123"/>
      <c r="D58" s="107"/>
      <c r="E58" s="108"/>
      <c r="F58" s="108"/>
      <c r="G58" s="108"/>
      <c r="H58" s="108"/>
      <c r="I58" s="108"/>
      <c r="J58" s="108"/>
      <c r="K58" s="108"/>
      <c r="L58" s="108"/>
      <c r="M58" s="108"/>
      <c r="N58" s="108"/>
      <c r="O58" s="108"/>
      <c r="P58" s="108"/>
      <c r="Q58" s="108"/>
      <c r="R58" s="108"/>
      <c r="S58" s="109"/>
    </row>
    <row r="59" spans="1:19" s="5" customFormat="1" ht="204" x14ac:dyDescent="0.25">
      <c r="A59" s="14" t="s">
        <v>221</v>
      </c>
      <c r="B59" s="16" t="s">
        <v>222</v>
      </c>
      <c r="C59" s="23" t="s">
        <v>223</v>
      </c>
      <c r="D59" s="26">
        <f t="shared" ref="D59" si="21">G59+I59+K59+M59</f>
        <v>149902.90000000002</v>
      </c>
      <c r="E59" s="26">
        <f>H59+J59+L59+N59</f>
        <v>117357.29999999999</v>
      </c>
      <c r="F59" s="26">
        <f t="shared" ref="F59" si="22">E59/D59*100</f>
        <v>78.288879001006634</v>
      </c>
      <c r="G59" s="44">
        <v>101220.1</v>
      </c>
      <c r="H59" s="44">
        <v>84483.9</v>
      </c>
      <c r="I59" s="64">
        <v>48682.8</v>
      </c>
      <c r="J59" s="54">
        <v>32873.4</v>
      </c>
      <c r="K59" s="24">
        <v>0</v>
      </c>
      <c r="L59" s="24">
        <v>0</v>
      </c>
      <c r="M59" s="24">
        <v>0</v>
      </c>
      <c r="N59" s="24">
        <v>0</v>
      </c>
      <c r="O59" s="23" t="s">
        <v>271</v>
      </c>
      <c r="P59" s="35" t="s">
        <v>154</v>
      </c>
      <c r="Q59" s="35" t="s">
        <v>154</v>
      </c>
      <c r="R59" s="35"/>
      <c r="S59" s="35"/>
    </row>
    <row r="60" spans="1:19" s="5" customFormat="1" ht="61.5" customHeight="1" x14ac:dyDescent="0.25">
      <c r="A60" s="121" t="s">
        <v>60</v>
      </c>
      <c r="B60" s="122"/>
      <c r="C60" s="123"/>
      <c r="D60" s="107"/>
      <c r="E60" s="108"/>
      <c r="F60" s="108"/>
      <c r="G60" s="108"/>
      <c r="H60" s="108"/>
      <c r="I60" s="108"/>
      <c r="J60" s="108"/>
      <c r="K60" s="108"/>
      <c r="L60" s="108"/>
      <c r="M60" s="108"/>
      <c r="N60" s="108"/>
      <c r="O60" s="108"/>
      <c r="P60" s="108"/>
      <c r="Q60" s="108"/>
      <c r="R60" s="108"/>
      <c r="S60" s="109"/>
    </row>
    <row r="61" spans="1:19" s="5" customFormat="1" ht="114.75" x14ac:dyDescent="0.25">
      <c r="A61" s="14" t="s">
        <v>224</v>
      </c>
      <c r="B61" s="16" t="s">
        <v>225</v>
      </c>
      <c r="C61" s="23" t="s">
        <v>226</v>
      </c>
      <c r="D61" s="26">
        <f t="shared" ref="D61" si="23">G61+I61+K61+M61</f>
        <v>523891.49999999994</v>
      </c>
      <c r="E61" s="26">
        <f>H61+J61+L61+N61</f>
        <v>472063.7</v>
      </c>
      <c r="F61" s="26">
        <f t="shared" ref="F61" si="24">E61/D61*100</f>
        <v>90.107150049199134</v>
      </c>
      <c r="G61" s="26">
        <v>481980.1</v>
      </c>
      <c r="H61" s="26">
        <v>434298.6</v>
      </c>
      <c r="I61" s="44">
        <v>15716.8</v>
      </c>
      <c r="J61" s="24">
        <v>14161.9</v>
      </c>
      <c r="K61" s="24">
        <v>26194.6</v>
      </c>
      <c r="L61" s="63">
        <v>23603.200000000001</v>
      </c>
      <c r="M61" s="24">
        <v>0</v>
      </c>
      <c r="N61" s="24">
        <v>0</v>
      </c>
      <c r="O61" s="23" t="s">
        <v>271</v>
      </c>
      <c r="P61" s="35" t="s">
        <v>154</v>
      </c>
      <c r="Q61" s="35">
        <v>7</v>
      </c>
      <c r="R61" s="35"/>
      <c r="S61" s="35"/>
    </row>
    <row r="62" spans="1:19" s="5" customFormat="1" ht="61.5" customHeight="1" x14ac:dyDescent="0.25">
      <c r="A62" s="121" t="s">
        <v>60</v>
      </c>
      <c r="B62" s="122"/>
      <c r="C62" s="123"/>
      <c r="D62" s="107"/>
      <c r="E62" s="108"/>
      <c r="F62" s="108"/>
      <c r="G62" s="108"/>
      <c r="H62" s="108"/>
      <c r="I62" s="108"/>
      <c r="J62" s="108"/>
      <c r="K62" s="108"/>
      <c r="L62" s="108"/>
      <c r="M62" s="108"/>
      <c r="N62" s="108"/>
      <c r="O62" s="108"/>
      <c r="P62" s="108"/>
      <c r="Q62" s="108"/>
      <c r="R62" s="108"/>
      <c r="S62" s="109"/>
    </row>
    <row r="63" spans="1:19" s="5" customFormat="1" ht="165.75" x14ac:dyDescent="0.25">
      <c r="A63" s="14" t="s">
        <v>227</v>
      </c>
      <c r="B63" s="16" t="s">
        <v>315</v>
      </c>
      <c r="C63" s="23" t="s">
        <v>228</v>
      </c>
      <c r="D63" s="26">
        <f t="shared" ref="D63" si="25">G63+I63+K63+M63</f>
        <v>8529.5</v>
      </c>
      <c r="E63" s="26">
        <f>H63+J63+L63+N63</f>
        <v>5490.1</v>
      </c>
      <c r="F63" s="26">
        <f t="shared" ref="F63" si="26">E63/D63*100</f>
        <v>64.366023799753805</v>
      </c>
      <c r="G63" s="26">
        <v>0</v>
      </c>
      <c r="H63" s="26">
        <v>0</v>
      </c>
      <c r="I63" s="44">
        <v>8529.5</v>
      </c>
      <c r="J63" s="24">
        <v>5490.1</v>
      </c>
      <c r="K63" s="24">
        <v>0</v>
      </c>
      <c r="L63" s="24">
        <v>0</v>
      </c>
      <c r="M63" s="24">
        <v>0</v>
      </c>
      <c r="N63" s="24">
        <v>0</v>
      </c>
      <c r="O63" s="23" t="s">
        <v>316</v>
      </c>
      <c r="P63" s="23" t="s">
        <v>154</v>
      </c>
      <c r="Q63" s="35" t="s">
        <v>154</v>
      </c>
      <c r="R63" s="35"/>
      <c r="S63" s="35"/>
    </row>
    <row r="64" spans="1:19" s="5" customFormat="1" ht="61.5" customHeight="1" x14ac:dyDescent="0.25">
      <c r="A64" s="121" t="s">
        <v>60</v>
      </c>
      <c r="B64" s="122"/>
      <c r="C64" s="123"/>
      <c r="D64" s="107"/>
      <c r="E64" s="108"/>
      <c r="F64" s="108"/>
      <c r="G64" s="108"/>
      <c r="H64" s="108"/>
      <c r="I64" s="108"/>
      <c r="J64" s="108"/>
      <c r="K64" s="108"/>
      <c r="L64" s="108"/>
      <c r="M64" s="108"/>
      <c r="N64" s="108"/>
      <c r="O64" s="108"/>
      <c r="P64" s="108"/>
      <c r="Q64" s="108"/>
      <c r="R64" s="108"/>
      <c r="S64" s="109"/>
    </row>
    <row r="65" spans="1:19" s="5" customFormat="1" ht="102" x14ac:dyDescent="0.25">
      <c r="A65" s="14" t="s">
        <v>229</v>
      </c>
      <c r="B65" s="16" t="s">
        <v>230</v>
      </c>
      <c r="C65" s="23" t="s">
        <v>149</v>
      </c>
      <c r="D65" s="26">
        <f t="shared" ref="D65" si="27">G65+I65+K65+M65</f>
        <v>54000</v>
      </c>
      <c r="E65" s="26">
        <f>H65+J65+L65+N65</f>
        <v>0</v>
      </c>
      <c r="F65" s="26">
        <f t="shared" ref="F65" si="28">E65/D65*100</f>
        <v>0</v>
      </c>
      <c r="G65" s="26">
        <v>0</v>
      </c>
      <c r="H65" s="26">
        <v>0</v>
      </c>
      <c r="I65" s="44">
        <v>54000</v>
      </c>
      <c r="J65" s="24">
        <v>0</v>
      </c>
      <c r="K65" s="24">
        <v>0</v>
      </c>
      <c r="L65" s="24">
        <v>0</v>
      </c>
      <c r="M65" s="24">
        <v>0</v>
      </c>
      <c r="N65" s="24">
        <v>0</v>
      </c>
      <c r="O65" s="23" t="s">
        <v>272</v>
      </c>
      <c r="P65" s="23" t="s">
        <v>154</v>
      </c>
      <c r="Q65" s="35" t="s">
        <v>154</v>
      </c>
      <c r="R65" s="35"/>
      <c r="S65" s="35"/>
    </row>
    <row r="66" spans="1:19" s="5" customFormat="1" ht="61.5" customHeight="1" x14ac:dyDescent="0.25">
      <c r="A66" s="121" t="s">
        <v>60</v>
      </c>
      <c r="B66" s="122"/>
      <c r="C66" s="123"/>
      <c r="D66" s="107"/>
      <c r="E66" s="108"/>
      <c r="F66" s="108"/>
      <c r="G66" s="108"/>
      <c r="H66" s="108"/>
      <c r="I66" s="108"/>
      <c r="J66" s="108"/>
      <c r="K66" s="108"/>
      <c r="L66" s="108"/>
      <c r="M66" s="108"/>
      <c r="N66" s="108"/>
      <c r="O66" s="108"/>
      <c r="P66" s="108"/>
      <c r="Q66" s="108"/>
      <c r="R66" s="108"/>
      <c r="S66" s="109"/>
    </row>
    <row r="67" spans="1:19" s="5" customFormat="1" ht="56.25" customHeight="1" x14ac:dyDescent="0.25">
      <c r="A67" s="14" t="s">
        <v>37</v>
      </c>
      <c r="B67" s="15" t="s">
        <v>36</v>
      </c>
      <c r="C67" s="45"/>
      <c r="D67" s="55">
        <f>D71+D69+D75+D73</f>
        <v>264604.79999999999</v>
      </c>
      <c r="E67" s="55">
        <f>E71+E69+E75+E73</f>
        <v>185483</v>
      </c>
      <c r="F67" s="46">
        <f>E67/D67*100</f>
        <v>70.098123692389564</v>
      </c>
      <c r="G67" s="55">
        <f>G71+G69+G75+G73</f>
        <v>0</v>
      </c>
      <c r="H67" s="55">
        <f>H71+H69+H75+H73</f>
        <v>0</v>
      </c>
      <c r="I67" s="55">
        <f t="shared" ref="I67:N67" si="29">I71+I69+I75+I73</f>
        <v>264604.79999999999</v>
      </c>
      <c r="J67" s="55">
        <f t="shared" si="29"/>
        <v>185483</v>
      </c>
      <c r="K67" s="55">
        <f t="shared" si="29"/>
        <v>0</v>
      </c>
      <c r="L67" s="55">
        <f t="shared" si="29"/>
        <v>0</v>
      </c>
      <c r="M67" s="55">
        <f t="shared" si="29"/>
        <v>0</v>
      </c>
      <c r="N67" s="55">
        <f t="shared" si="29"/>
        <v>0</v>
      </c>
      <c r="O67" s="23"/>
      <c r="P67" s="23" t="s">
        <v>154</v>
      </c>
      <c r="Q67" s="23" t="s">
        <v>154</v>
      </c>
      <c r="R67" s="23"/>
      <c r="S67" s="23"/>
    </row>
    <row r="68" spans="1:19" s="5" customFormat="1" x14ac:dyDescent="0.25">
      <c r="A68" s="14"/>
      <c r="B68" s="16" t="s">
        <v>38</v>
      </c>
      <c r="C68" s="23"/>
      <c r="D68" s="26"/>
      <c r="E68" s="26"/>
      <c r="F68" s="26"/>
      <c r="G68" s="26"/>
      <c r="H68" s="26"/>
      <c r="I68" s="44"/>
      <c r="J68" s="26"/>
      <c r="K68" s="26"/>
      <c r="L68" s="26"/>
      <c r="M68" s="26"/>
      <c r="N68" s="26"/>
      <c r="O68" s="23"/>
      <c r="P68" s="23"/>
      <c r="Q68" s="23"/>
      <c r="R68" s="23"/>
      <c r="S68" s="23"/>
    </row>
    <row r="69" spans="1:19" s="5" customFormat="1" ht="140.25" x14ac:dyDescent="0.25">
      <c r="A69" s="14" t="s">
        <v>92</v>
      </c>
      <c r="B69" s="16" t="s">
        <v>93</v>
      </c>
      <c r="C69" s="23" t="s">
        <v>25</v>
      </c>
      <c r="D69" s="26">
        <f>G69+I69+K69+M69</f>
        <v>234275.8</v>
      </c>
      <c r="E69" s="26">
        <f>H69+J69+L69+N69</f>
        <v>168788.2</v>
      </c>
      <c r="F69" s="26">
        <f>E69/D69*100</f>
        <v>72.046792711837938</v>
      </c>
      <c r="G69" s="24">
        <v>0</v>
      </c>
      <c r="H69" s="24">
        <v>0</v>
      </c>
      <c r="I69" s="64">
        <v>234275.8</v>
      </c>
      <c r="J69" s="44">
        <v>168788.2</v>
      </c>
      <c r="K69" s="24">
        <v>0</v>
      </c>
      <c r="L69" s="24">
        <v>0</v>
      </c>
      <c r="M69" s="24">
        <v>0</v>
      </c>
      <c r="N69" s="24">
        <v>0</v>
      </c>
      <c r="O69" s="23" t="s">
        <v>273</v>
      </c>
      <c r="P69" s="23">
        <v>2</v>
      </c>
      <c r="Q69" s="23">
        <v>2</v>
      </c>
      <c r="R69" s="35"/>
      <c r="S69" s="35"/>
    </row>
    <row r="70" spans="1:19" s="11" customFormat="1" ht="66" customHeight="1" x14ac:dyDescent="0.25">
      <c r="A70" s="101" t="s">
        <v>60</v>
      </c>
      <c r="B70" s="102"/>
      <c r="C70" s="103"/>
      <c r="D70" s="104"/>
      <c r="E70" s="105"/>
      <c r="F70" s="105"/>
      <c r="G70" s="105"/>
      <c r="H70" s="105"/>
      <c r="I70" s="105"/>
      <c r="J70" s="105"/>
      <c r="K70" s="105"/>
      <c r="L70" s="105"/>
      <c r="M70" s="105"/>
      <c r="N70" s="105"/>
      <c r="O70" s="105"/>
      <c r="P70" s="105"/>
      <c r="Q70" s="105"/>
      <c r="R70" s="105"/>
      <c r="S70" s="106"/>
    </row>
    <row r="71" spans="1:19" s="5" customFormat="1" ht="185.25" hidden="1" customHeight="1" x14ac:dyDescent="0.3">
      <c r="A71" s="14" t="s">
        <v>75</v>
      </c>
      <c r="B71" s="16" t="s">
        <v>94</v>
      </c>
      <c r="C71" s="23" t="s">
        <v>150</v>
      </c>
      <c r="D71" s="44">
        <f t="shared" si="4"/>
        <v>0</v>
      </c>
      <c r="E71" s="44">
        <f t="shared" si="4"/>
        <v>0</v>
      </c>
      <c r="F71" s="44" t="e">
        <f t="shared" si="11"/>
        <v>#DIV/0!</v>
      </c>
      <c r="G71" s="54">
        <v>0</v>
      </c>
      <c r="H71" s="54">
        <v>0</v>
      </c>
      <c r="I71" s="44"/>
      <c r="J71" s="44"/>
      <c r="K71" s="54">
        <v>0</v>
      </c>
      <c r="L71" s="54">
        <v>0</v>
      </c>
      <c r="M71" s="54">
        <v>0</v>
      </c>
      <c r="N71" s="54">
        <v>0</v>
      </c>
      <c r="O71" s="25" t="s">
        <v>156</v>
      </c>
      <c r="P71" s="25"/>
      <c r="Q71" s="25"/>
      <c r="R71" s="25"/>
      <c r="S71" s="25"/>
    </row>
    <row r="72" spans="1:19" s="11" customFormat="1" ht="65.25" hidden="1" customHeight="1" x14ac:dyDescent="0.3">
      <c r="A72" s="101" t="s">
        <v>60</v>
      </c>
      <c r="B72" s="102"/>
      <c r="C72" s="103"/>
      <c r="D72" s="104"/>
      <c r="E72" s="105"/>
      <c r="F72" s="105"/>
      <c r="G72" s="105"/>
      <c r="H72" s="105"/>
      <c r="I72" s="105"/>
      <c r="J72" s="105"/>
      <c r="K72" s="105"/>
      <c r="L72" s="105"/>
      <c r="M72" s="105"/>
      <c r="N72" s="105"/>
      <c r="O72" s="105"/>
      <c r="P72" s="105"/>
      <c r="Q72" s="105"/>
      <c r="R72" s="105"/>
      <c r="S72" s="106"/>
    </row>
    <row r="73" spans="1:19" s="5" customFormat="1" ht="132.6" customHeight="1" x14ac:dyDescent="0.25">
      <c r="A73" s="14" t="s">
        <v>169</v>
      </c>
      <c r="B73" s="16" t="s">
        <v>170</v>
      </c>
      <c r="C73" s="23" t="s">
        <v>148</v>
      </c>
      <c r="D73" s="26">
        <f t="shared" ref="D73" si="30">G73+I73+K73+M73</f>
        <v>20475</v>
      </c>
      <c r="E73" s="26">
        <f t="shared" ref="E73" si="31">H73+J73+L73+N73</f>
        <v>15356.3</v>
      </c>
      <c r="F73" s="26">
        <f t="shared" ref="F73" si="32">E73/D73*100</f>
        <v>75.000244200244197</v>
      </c>
      <c r="G73" s="24">
        <v>0</v>
      </c>
      <c r="H73" s="24">
        <v>0</v>
      </c>
      <c r="I73" s="44">
        <v>20475</v>
      </c>
      <c r="J73" s="44">
        <v>15356.3</v>
      </c>
      <c r="K73" s="24">
        <v>0</v>
      </c>
      <c r="L73" s="24">
        <v>0</v>
      </c>
      <c r="M73" s="24">
        <v>0</v>
      </c>
      <c r="N73" s="24">
        <v>0</v>
      </c>
      <c r="O73" s="25" t="s">
        <v>317</v>
      </c>
      <c r="P73" s="25">
        <v>1800</v>
      </c>
      <c r="Q73" s="35">
        <v>1800</v>
      </c>
      <c r="R73" s="25"/>
      <c r="S73" s="35"/>
    </row>
    <row r="74" spans="1:19" s="11" customFormat="1" ht="65.25" customHeight="1" x14ac:dyDescent="0.25">
      <c r="A74" s="101" t="s">
        <v>60</v>
      </c>
      <c r="B74" s="102"/>
      <c r="C74" s="103"/>
      <c r="D74" s="104"/>
      <c r="E74" s="105"/>
      <c r="F74" s="105"/>
      <c r="G74" s="105"/>
      <c r="H74" s="105"/>
      <c r="I74" s="105"/>
      <c r="J74" s="105"/>
      <c r="K74" s="105"/>
      <c r="L74" s="105"/>
      <c r="M74" s="105"/>
      <c r="N74" s="105"/>
      <c r="O74" s="105"/>
      <c r="P74" s="105"/>
      <c r="Q74" s="105"/>
      <c r="R74" s="105"/>
      <c r="S74" s="106"/>
    </row>
    <row r="75" spans="1:19" s="5" customFormat="1" ht="160.15" customHeight="1" x14ac:dyDescent="0.25">
      <c r="A75" s="14" t="s">
        <v>61</v>
      </c>
      <c r="B75" s="23" t="s">
        <v>95</v>
      </c>
      <c r="C75" s="23" t="s">
        <v>25</v>
      </c>
      <c r="D75" s="26">
        <f t="shared" si="4"/>
        <v>9854</v>
      </c>
      <c r="E75" s="26">
        <f t="shared" si="4"/>
        <v>1338.5</v>
      </c>
      <c r="F75" s="26">
        <f t="shared" si="11"/>
        <v>13.583316419728028</v>
      </c>
      <c r="G75" s="24">
        <v>0</v>
      </c>
      <c r="H75" s="24">
        <v>0</v>
      </c>
      <c r="I75" s="44">
        <v>9854</v>
      </c>
      <c r="J75" s="26">
        <v>1338.5</v>
      </c>
      <c r="K75" s="24">
        <v>0</v>
      </c>
      <c r="L75" s="24">
        <v>0</v>
      </c>
      <c r="M75" s="24">
        <v>0</v>
      </c>
      <c r="N75" s="24">
        <v>0</v>
      </c>
      <c r="O75" s="23" t="s">
        <v>274</v>
      </c>
      <c r="P75" s="23">
        <v>1</v>
      </c>
      <c r="Q75" s="25">
        <v>1</v>
      </c>
      <c r="R75" s="35"/>
      <c r="S75" s="35"/>
    </row>
    <row r="76" spans="1:19" s="11" customFormat="1" ht="60" customHeight="1" x14ac:dyDescent="0.25">
      <c r="A76" s="101" t="s">
        <v>60</v>
      </c>
      <c r="B76" s="102"/>
      <c r="C76" s="103"/>
      <c r="D76" s="104"/>
      <c r="E76" s="105"/>
      <c r="F76" s="105"/>
      <c r="G76" s="105"/>
      <c r="H76" s="105"/>
      <c r="I76" s="105"/>
      <c r="J76" s="105"/>
      <c r="K76" s="105"/>
      <c r="L76" s="105"/>
      <c r="M76" s="105"/>
      <c r="N76" s="105"/>
      <c r="O76" s="105"/>
      <c r="P76" s="105"/>
      <c r="Q76" s="105"/>
      <c r="R76" s="105"/>
      <c r="S76" s="106"/>
    </row>
    <row r="77" spans="1:19" s="5" customFormat="1" ht="81.75" customHeight="1" x14ac:dyDescent="0.25">
      <c r="A77" s="14" t="s">
        <v>39</v>
      </c>
      <c r="B77" s="15" t="s">
        <v>157</v>
      </c>
      <c r="C77" s="45"/>
      <c r="D77" s="46">
        <f>D83+D79+D81+D85+D87+D89</f>
        <v>710000.10000000009</v>
      </c>
      <c r="E77" s="46">
        <f>E83+E79+E81+E85+E87+E89</f>
        <v>537240.80000000005</v>
      </c>
      <c r="F77" s="46">
        <f>E77/D77*100</f>
        <v>75.667707652435539</v>
      </c>
      <c r="G77" s="46">
        <f t="shared" ref="G77:N77" si="33">G83+G79+G81+G85+G87+G89</f>
        <v>0</v>
      </c>
      <c r="H77" s="46">
        <f t="shared" si="33"/>
        <v>0</v>
      </c>
      <c r="I77" s="46">
        <f t="shared" si="33"/>
        <v>710000.10000000009</v>
      </c>
      <c r="J77" s="46">
        <f t="shared" si="33"/>
        <v>537240.80000000005</v>
      </c>
      <c r="K77" s="46">
        <f t="shared" si="33"/>
        <v>0</v>
      </c>
      <c r="L77" s="46">
        <f t="shared" si="33"/>
        <v>0</v>
      </c>
      <c r="M77" s="46">
        <f t="shared" si="33"/>
        <v>0</v>
      </c>
      <c r="N77" s="46">
        <f t="shared" si="33"/>
        <v>0</v>
      </c>
      <c r="O77" s="23"/>
      <c r="P77" s="23" t="s">
        <v>154</v>
      </c>
      <c r="Q77" s="23" t="s">
        <v>154</v>
      </c>
      <c r="R77" s="23"/>
      <c r="S77" s="23"/>
    </row>
    <row r="78" spans="1:19" s="5" customFormat="1" x14ac:dyDescent="0.25">
      <c r="A78" s="14"/>
      <c r="B78" s="47" t="s">
        <v>38</v>
      </c>
      <c r="C78" s="23"/>
      <c r="D78" s="26"/>
      <c r="E78" s="26"/>
      <c r="F78" s="26"/>
      <c r="G78" s="26"/>
      <c r="H78" s="26"/>
      <c r="I78" s="44"/>
      <c r="J78" s="26"/>
      <c r="K78" s="26"/>
      <c r="L78" s="26"/>
      <c r="M78" s="26"/>
      <c r="N78" s="26"/>
      <c r="O78" s="23"/>
      <c r="P78" s="23"/>
      <c r="Q78" s="23"/>
      <c r="R78" s="23"/>
      <c r="S78" s="23"/>
    </row>
    <row r="79" spans="1:19" s="5" customFormat="1" ht="165.75" x14ac:dyDescent="0.25">
      <c r="A79" s="14" t="s">
        <v>40</v>
      </c>
      <c r="B79" s="23" t="s">
        <v>96</v>
      </c>
      <c r="C79" s="23" t="s">
        <v>42</v>
      </c>
      <c r="D79" s="26">
        <f>G79+I79+K79+M79</f>
        <v>36955.199999999997</v>
      </c>
      <c r="E79" s="26">
        <f>H79+J79+L79+N79</f>
        <v>26395.8</v>
      </c>
      <c r="F79" s="26">
        <f>E79/D79*100</f>
        <v>71.426483958955714</v>
      </c>
      <c r="G79" s="24">
        <v>0</v>
      </c>
      <c r="H79" s="24">
        <v>0</v>
      </c>
      <c r="I79" s="64">
        <v>36955.199999999997</v>
      </c>
      <c r="J79" s="44">
        <v>26395.8</v>
      </c>
      <c r="K79" s="24">
        <v>0</v>
      </c>
      <c r="L79" s="24">
        <v>0</v>
      </c>
      <c r="M79" s="24">
        <v>0</v>
      </c>
      <c r="N79" s="24">
        <v>0</v>
      </c>
      <c r="O79" s="23" t="s">
        <v>273</v>
      </c>
      <c r="P79" s="23">
        <v>1</v>
      </c>
      <c r="Q79" s="23">
        <v>1</v>
      </c>
      <c r="R79" s="35"/>
      <c r="S79" s="35"/>
    </row>
    <row r="80" spans="1:19" s="11" customFormat="1" ht="68.25" customHeight="1" x14ac:dyDescent="0.25">
      <c r="A80" s="101" t="s">
        <v>60</v>
      </c>
      <c r="B80" s="102"/>
      <c r="C80" s="103"/>
      <c r="D80" s="98"/>
      <c r="E80" s="99"/>
      <c r="F80" s="99"/>
      <c r="G80" s="99"/>
      <c r="H80" s="99"/>
      <c r="I80" s="99"/>
      <c r="J80" s="99"/>
      <c r="K80" s="99"/>
      <c r="L80" s="99"/>
      <c r="M80" s="99"/>
      <c r="N80" s="99"/>
      <c r="O80" s="99"/>
      <c r="P80" s="99"/>
      <c r="Q80" s="99"/>
      <c r="R80" s="99"/>
      <c r="S80" s="100"/>
    </row>
    <row r="81" spans="1:19" s="5" customFormat="1" ht="160.5" customHeight="1" x14ac:dyDescent="0.25">
      <c r="A81" s="14" t="s">
        <v>41</v>
      </c>
      <c r="B81" s="16" t="s">
        <v>158</v>
      </c>
      <c r="C81" s="23" t="s">
        <v>13</v>
      </c>
      <c r="D81" s="26">
        <f>G81+I81+K81+M81</f>
        <v>467809.7</v>
      </c>
      <c r="E81" s="26">
        <f>H81+J81+L81+N81</f>
        <v>353040</v>
      </c>
      <c r="F81" s="26">
        <f>E81/D81*100</f>
        <v>75.466583954971441</v>
      </c>
      <c r="G81" s="24">
        <v>0</v>
      </c>
      <c r="H81" s="24">
        <v>0</v>
      </c>
      <c r="I81" s="44">
        <f>467748.2+61.5</f>
        <v>467809.7</v>
      </c>
      <c r="J81" s="26">
        <f>353018.3+21.7</f>
        <v>353040</v>
      </c>
      <c r="K81" s="24">
        <v>0</v>
      </c>
      <c r="L81" s="24">
        <v>0</v>
      </c>
      <c r="M81" s="24">
        <v>0</v>
      </c>
      <c r="N81" s="24">
        <v>0</v>
      </c>
      <c r="O81" s="23" t="s">
        <v>275</v>
      </c>
      <c r="P81" s="23">
        <v>100</v>
      </c>
      <c r="Q81" s="35">
        <v>100</v>
      </c>
      <c r="R81" s="35" t="s">
        <v>329</v>
      </c>
      <c r="S81" s="23"/>
    </row>
    <row r="82" spans="1:19" s="11" customFormat="1" ht="63" customHeight="1" x14ac:dyDescent="0.25">
      <c r="A82" s="101" t="s">
        <v>60</v>
      </c>
      <c r="B82" s="102"/>
      <c r="C82" s="103"/>
      <c r="D82" s="104"/>
      <c r="E82" s="105"/>
      <c r="F82" s="105"/>
      <c r="G82" s="105"/>
      <c r="H82" s="105"/>
      <c r="I82" s="105"/>
      <c r="J82" s="105"/>
      <c r="K82" s="105"/>
      <c r="L82" s="105"/>
      <c r="M82" s="105"/>
      <c r="N82" s="105"/>
      <c r="O82" s="105"/>
      <c r="P82" s="105"/>
      <c r="Q82" s="105"/>
      <c r="R82" s="105"/>
      <c r="S82" s="106"/>
    </row>
    <row r="83" spans="1:19" s="5" customFormat="1" ht="101.25" customHeight="1" x14ac:dyDescent="0.25">
      <c r="A83" s="14" t="s">
        <v>43</v>
      </c>
      <c r="B83" s="16" t="s">
        <v>159</v>
      </c>
      <c r="C83" s="23" t="s">
        <v>13</v>
      </c>
      <c r="D83" s="26">
        <f t="shared" si="4"/>
        <v>35492.9</v>
      </c>
      <c r="E83" s="26">
        <f t="shared" si="4"/>
        <v>25385.1</v>
      </c>
      <c r="F83" s="26">
        <f t="shared" si="11"/>
        <v>71.521628269315826</v>
      </c>
      <c r="G83" s="26">
        <v>0</v>
      </c>
      <c r="H83" s="26">
        <v>0</v>
      </c>
      <c r="I83" s="44">
        <v>35492.9</v>
      </c>
      <c r="J83" s="26">
        <v>25385.1</v>
      </c>
      <c r="K83" s="26">
        <v>0</v>
      </c>
      <c r="L83" s="26">
        <v>0</v>
      </c>
      <c r="M83" s="26">
        <v>0</v>
      </c>
      <c r="N83" s="26">
        <v>0</v>
      </c>
      <c r="O83" s="23" t="s">
        <v>276</v>
      </c>
      <c r="P83" s="23">
        <v>30</v>
      </c>
      <c r="Q83" s="35">
        <v>30</v>
      </c>
      <c r="R83" s="23"/>
      <c r="S83" s="23"/>
    </row>
    <row r="84" spans="1:19" s="11" customFormat="1" ht="63" customHeight="1" x14ac:dyDescent="0.25">
      <c r="A84" s="101" t="s">
        <v>60</v>
      </c>
      <c r="B84" s="102"/>
      <c r="C84" s="103"/>
      <c r="D84" s="104"/>
      <c r="E84" s="105"/>
      <c r="F84" s="105"/>
      <c r="G84" s="105"/>
      <c r="H84" s="105"/>
      <c r="I84" s="105"/>
      <c r="J84" s="105"/>
      <c r="K84" s="105"/>
      <c r="L84" s="105"/>
      <c r="M84" s="105"/>
      <c r="N84" s="105"/>
      <c r="O84" s="105"/>
      <c r="P84" s="105"/>
      <c r="Q84" s="105"/>
      <c r="R84" s="105"/>
      <c r="S84" s="106"/>
    </row>
    <row r="85" spans="1:19" s="5" customFormat="1" ht="139.9" customHeight="1" x14ac:dyDescent="0.25">
      <c r="A85" s="14" t="s">
        <v>97</v>
      </c>
      <c r="B85" s="16" t="s">
        <v>98</v>
      </c>
      <c r="C85" s="23" t="s">
        <v>99</v>
      </c>
      <c r="D85" s="44">
        <f t="shared" ref="D85:E85" si="34">G85+I85+K85+M85</f>
        <v>281.39999999999998</v>
      </c>
      <c r="E85" s="44">
        <f t="shared" si="34"/>
        <v>0</v>
      </c>
      <c r="F85" s="44">
        <f t="shared" ref="F85" si="35">E85/D85*100</f>
        <v>0</v>
      </c>
      <c r="G85" s="54">
        <v>0</v>
      </c>
      <c r="H85" s="54">
        <v>0</v>
      </c>
      <c r="I85" s="44">
        <v>281.39999999999998</v>
      </c>
      <c r="J85" s="44">
        <v>0</v>
      </c>
      <c r="K85" s="54">
        <v>0</v>
      </c>
      <c r="L85" s="54">
        <v>0</v>
      </c>
      <c r="M85" s="54">
        <v>0</v>
      </c>
      <c r="N85" s="54">
        <v>0</v>
      </c>
      <c r="O85" s="25" t="s">
        <v>277</v>
      </c>
      <c r="P85" s="25" t="s">
        <v>154</v>
      </c>
      <c r="Q85" s="25" t="s">
        <v>154</v>
      </c>
      <c r="R85" s="25"/>
      <c r="S85" s="25"/>
    </row>
    <row r="86" spans="1:19" s="11" customFormat="1" ht="60" customHeight="1" x14ac:dyDescent="0.25">
      <c r="A86" s="101" t="s">
        <v>60</v>
      </c>
      <c r="B86" s="102"/>
      <c r="C86" s="103"/>
      <c r="D86" s="104"/>
      <c r="E86" s="105"/>
      <c r="F86" s="105"/>
      <c r="G86" s="105"/>
      <c r="H86" s="105"/>
      <c r="I86" s="105"/>
      <c r="J86" s="105"/>
      <c r="K86" s="105"/>
      <c r="L86" s="105"/>
      <c r="M86" s="105"/>
      <c r="N86" s="105"/>
      <c r="O86" s="105"/>
      <c r="P86" s="105"/>
      <c r="Q86" s="105"/>
      <c r="R86" s="105"/>
      <c r="S86" s="106"/>
    </row>
    <row r="87" spans="1:19" s="5" customFormat="1" ht="139.9" customHeight="1" x14ac:dyDescent="0.25">
      <c r="A87" s="14" t="s">
        <v>231</v>
      </c>
      <c r="B87" s="16" t="s">
        <v>232</v>
      </c>
      <c r="C87" s="23" t="s">
        <v>30</v>
      </c>
      <c r="D87" s="44">
        <f t="shared" ref="D87" si="36">G87+I87+K87+M87</f>
        <v>375</v>
      </c>
      <c r="E87" s="44">
        <f t="shared" ref="E87" si="37">H87+J87+L87+N87</f>
        <v>375</v>
      </c>
      <c r="F87" s="44">
        <f t="shared" ref="F87" si="38">E87/D87*100</f>
        <v>100</v>
      </c>
      <c r="G87" s="54">
        <v>0</v>
      </c>
      <c r="H87" s="54">
        <v>0</v>
      </c>
      <c r="I87" s="64">
        <v>375</v>
      </c>
      <c r="J87" s="44">
        <v>375</v>
      </c>
      <c r="K87" s="54">
        <v>0</v>
      </c>
      <c r="L87" s="54">
        <v>0</v>
      </c>
      <c r="M87" s="54">
        <v>0</v>
      </c>
      <c r="N87" s="54">
        <v>0</v>
      </c>
      <c r="O87" s="25" t="s">
        <v>278</v>
      </c>
      <c r="P87" s="25">
        <v>14</v>
      </c>
      <c r="Q87" s="25">
        <v>14</v>
      </c>
      <c r="R87" s="25"/>
      <c r="S87" s="25"/>
    </row>
    <row r="88" spans="1:19" s="11" customFormat="1" ht="60" customHeight="1" x14ac:dyDescent="0.25">
      <c r="A88" s="101" t="s">
        <v>60</v>
      </c>
      <c r="B88" s="102"/>
      <c r="C88" s="103"/>
      <c r="D88" s="104"/>
      <c r="E88" s="105"/>
      <c r="F88" s="105"/>
      <c r="G88" s="105"/>
      <c r="H88" s="105"/>
      <c r="I88" s="105"/>
      <c r="J88" s="105"/>
      <c r="K88" s="105"/>
      <c r="L88" s="105"/>
      <c r="M88" s="105"/>
      <c r="N88" s="105"/>
      <c r="O88" s="105"/>
      <c r="P88" s="105"/>
      <c r="Q88" s="105"/>
      <c r="R88" s="105"/>
      <c r="S88" s="106"/>
    </row>
    <row r="89" spans="1:19" s="5" customFormat="1" ht="197.25" customHeight="1" x14ac:dyDescent="0.25">
      <c r="A89" s="14" t="s">
        <v>209</v>
      </c>
      <c r="B89" s="16" t="s">
        <v>210</v>
      </c>
      <c r="C89" s="23" t="s">
        <v>150</v>
      </c>
      <c r="D89" s="26">
        <f t="shared" ref="D89" si="39">G89+I89+K89+M89</f>
        <v>169085.9</v>
      </c>
      <c r="E89" s="26">
        <f t="shared" ref="E89" si="40">H89+J89+L89+N89</f>
        <v>132044.9</v>
      </c>
      <c r="F89" s="26">
        <f t="shared" ref="F89" si="41">E89/D89*100</f>
        <v>78.09338330398927</v>
      </c>
      <c r="G89" s="26">
        <v>0</v>
      </c>
      <c r="H89" s="26">
        <v>0</v>
      </c>
      <c r="I89" s="64">
        <v>169085.9</v>
      </c>
      <c r="J89" s="26">
        <v>132044.9</v>
      </c>
      <c r="K89" s="24">
        <v>0</v>
      </c>
      <c r="L89" s="24">
        <v>0</v>
      </c>
      <c r="M89" s="24">
        <v>0</v>
      </c>
      <c r="N89" s="24">
        <v>0</v>
      </c>
      <c r="O89" s="23" t="s">
        <v>279</v>
      </c>
      <c r="P89" s="23">
        <v>100</v>
      </c>
      <c r="Q89" s="35">
        <v>100</v>
      </c>
      <c r="R89" s="25"/>
      <c r="S89" s="35"/>
    </row>
    <row r="90" spans="1:19" s="11" customFormat="1" ht="58.5" customHeight="1" x14ac:dyDescent="0.25">
      <c r="A90" s="101" t="s">
        <v>60</v>
      </c>
      <c r="B90" s="102"/>
      <c r="C90" s="103"/>
      <c r="D90" s="110"/>
      <c r="E90" s="111"/>
      <c r="F90" s="111"/>
      <c r="G90" s="111"/>
      <c r="H90" s="111"/>
      <c r="I90" s="111"/>
      <c r="J90" s="111"/>
      <c r="K90" s="111"/>
      <c r="L90" s="111"/>
      <c r="M90" s="111"/>
      <c r="N90" s="111"/>
      <c r="O90" s="111"/>
      <c r="P90" s="111"/>
      <c r="Q90" s="111"/>
      <c r="R90" s="111"/>
      <c r="S90" s="112"/>
    </row>
    <row r="91" spans="1:19" s="5" customFormat="1" ht="25.5" x14ac:dyDescent="0.25">
      <c r="A91" s="48" t="s">
        <v>100</v>
      </c>
      <c r="B91" s="15" t="s">
        <v>101</v>
      </c>
      <c r="C91" s="45"/>
      <c r="D91" s="46">
        <f>G91+I91+K91+M91</f>
        <v>2897959.7999999993</v>
      </c>
      <c r="E91" s="46">
        <f>H91+J91+L91+N91</f>
        <v>1984265.0999999996</v>
      </c>
      <c r="F91" s="46">
        <f>E91/D91*100</f>
        <v>68.471105085722726</v>
      </c>
      <c r="G91" s="46">
        <f>G93+G95+G97+G99+G101+G103+G105+G107</f>
        <v>2246185.5999999996</v>
      </c>
      <c r="H91" s="46">
        <f>H93+H95+H97+H99+H101+H103+H105+H107</f>
        <v>1557671.5999999999</v>
      </c>
      <c r="I91" s="46">
        <f t="shared" ref="I91:N91" si="42">I93+I95+I97+I99+I101+I103+I105+I107</f>
        <v>556215</v>
      </c>
      <c r="J91" s="46">
        <f t="shared" si="42"/>
        <v>356229.19999999995</v>
      </c>
      <c r="K91" s="46">
        <f t="shared" si="42"/>
        <v>92697.9</v>
      </c>
      <c r="L91" s="46">
        <f>L93+L95+L97+L99+L101+L103+L105+L107</f>
        <v>68858.899999999994</v>
      </c>
      <c r="M91" s="46">
        <f t="shared" si="42"/>
        <v>2861.3</v>
      </c>
      <c r="N91" s="46">
        <f t="shared" si="42"/>
        <v>1505.4</v>
      </c>
      <c r="O91" s="23"/>
      <c r="P91" s="23"/>
      <c r="Q91" s="23"/>
      <c r="R91" s="23"/>
      <c r="S91" s="23"/>
    </row>
    <row r="92" spans="1:19" s="5" customFormat="1" x14ac:dyDescent="0.25">
      <c r="A92" s="14"/>
      <c r="B92" s="16" t="s">
        <v>38</v>
      </c>
      <c r="C92" s="23"/>
      <c r="D92" s="26"/>
      <c r="E92" s="26"/>
      <c r="F92" s="26"/>
      <c r="G92" s="26"/>
      <c r="H92" s="26"/>
      <c r="I92" s="44"/>
      <c r="J92" s="26"/>
      <c r="K92" s="26"/>
      <c r="L92" s="26"/>
      <c r="M92" s="26"/>
      <c r="N92" s="26"/>
      <c r="O92" s="23"/>
      <c r="P92" s="23"/>
      <c r="Q92" s="23"/>
      <c r="R92" s="23"/>
      <c r="S92" s="23"/>
    </row>
    <row r="93" spans="1:19" s="5" customFormat="1" ht="191.25" x14ac:dyDescent="0.25">
      <c r="A93" s="14" t="s">
        <v>102</v>
      </c>
      <c r="B93" s="16" t="s">
        <v>160</v>
      </c>
      <c r="C93" s="23" t="s">
        <v>182</v>
      </c>
      <c r="D93" s="26">
        <f t="shared" ref="D93:E93" si="43">G93+I93+K93+M93</f>
        <v>414823.39999999997</v>
      </c>
      <c r="E93" s="26">
        <f t="shared" si="43"/>
        <v>294762</v>
      </c>
      <c r="F93" s="26">
        <f t="shared" ref="F93" si="44">E93/D93*100</f>
        <v>71.057225797773228</v>
      </c>
      <c r="G93" s="26">
        <v>288759.59999999998</v>
      </c>
      <c r="H93" s="26">
        <v>215224.8</v>
      </c>
      <c r="I93" s="64">
        <v>126063.8</v>
      </c>
      <c r="J93" s="44">
        <v>79537.2</v>
      </c>
      <c r="K93" s="44">
        <v>0</v>
      </c>
      <c r="L93" s="29">
        <v>0</v>
      </c>
      <c r="M93" s="24">
        <v>0</v>
      </c>
      <c r="N93" s="24">
        <v>0</v>
      </c>
      <c r="O93" s="23" t="s">
        <v>280</v>
      </c>
      <c r="P93" s="23" t="s">
        <v>154</v>
      </c>
      <c r="Q93" s="23" t="s">
        <v>154</v>
      </c>
      <c r="R93" s="23"/>
      <c r="S93" s="23"/>
    </row>
    <row r="94" spans="1:19" s="11" customFormat="1" ht="66.75" customHeight="1" x14ac:dyDescent="0.25">
      <c r="A94" s="101" t="s">
        <v>60</v>
      </c>
      <c r="B94" s="102"/>
      <c r="C94" s="103"/>
      <c r="D94" s="98"/>
      <c r="E94" s="99"/>
      <c r="F94" s="99"/>
      <c r="G94" s="99"/>
      <c r="H94" s="99"/>
      <c r="I94" s="99"/>
      <c r="J94" s="99"/>
      <c r="K94" s="99"/>
      <c r="L94" s="99"/>
      <c r="M94" s="99"/>
      <c r="N94" s="99"/>
      <c r="O94" s="99"/>
      <c r="P94" s="99"/>
      <c r="Q94" s="99"/>
      <c r="R94" s="99"/>
      <c r="S94" s="100"/>
    </row>
    <row r="95" spans="1:19" s="5" customFormat="1" ht="225" customHeight="1" x14ac:dyDescent="0.25">
      <c r="A95" s="14" t="s">
        <v>187</v>
      </c>
      <c r="B95" s="16" t="s">
        <v>188</v>
      </c>
      <c r="C95" s="23" t="s">
        <v>149</v>
      </c>
      <c r="D95" s="26">
        <f t="shared" ref="D95:E95" si="45">G95+I95+K95+M95</f>
        <v>34512.5</v>
      </c>
      <c r="E95" s="26">
        <f t="shared" si="45"/>
        <v>14452.2</v>
      </c>
      <c r="F95" s="26">
        <f t="shared" ref="F95" si="46">E95/D95*100</f>
        <v>41.875262586019559</v>
      </c>
      <c r="G95" s="26">
        <v>34167.300000000003</v>
      </c>
      <c r="H95" s="24">
        <v>14307.7</v>
      </c>
      <c r="I95" s="44">
        <v>345.2</v>
      </c>
      <c r="J95" s="24">
        <v>144.5</v>
      </c>
      <c r="K95" s="24">
        <v>0</v>
      </c>
      <c r="L95" s="24">
        <v>0</v>
      </c>
      <c r="M95" s="24">
        <v>0</v>
      </c>
      <c r="N95" s="24">
        <v>0</v>
      </c>
      <c r="O95" s="23" t="s">
        <v>281</v>
      </c>
      <c r="P95" s="25">
        <v>22</v>
      </c>
      <c r="Q95" s="35">
        <v>22</v>
      </c>
      <c r="R95" s="23"/>
      <c r="S95" s="23"/>
    </row>
    <row r="96" spans="1:19" s="11" customFormat="1" ht="57" customHeight="1" x14ac:dyDescent="0.25">
      <c r="A96" s="101" t="s">
        <v>60</v>
      </c>
      <c r="B96" s="102"/>
      <c r="C96" s="103"/>
      <c r="D96" s="107"/>
      <c r="E96" s="108"/>
      <c r="F96" s="108"/>
      <c r="G96" s="108"/>
      <c r="H96" s="108"/>
      <c r="I96" s="108"/>
      <c r="J96" s="108"/>
      <c r="K96" s="108"/>
      <c r="L96" s="108"/>
      <c r="M96" s="108"/>
      <c r="N96" s="108"/>
      <c r="O96" s="108"/>
      <c r="P96" s="108"/>
      <c r="Q96" s="108"/>
      <c r="R96" s="108"/>
      <c r="S96" s="109"/>
    </row>
    <row r="97" spans="1:19" s="5" customFormat="1" ht="225" customHeight="1" x14ac:dyDescent="0.25">
      <c r="A97" s="14" t="s">
        <v>189</v>
      </c>
      <c r="B97" s="16" t="s">
        <v>190</v>
      </c>
      <c r="C97" s="23" t="s">
        <v>191</v>
      </c>
      <c r="D97" s="26">
        <f t="shared" ref="D97" si="47">G97+I97+K97+M97</f>
        <v>7949.8</v>
      </c>
      <c r="E97" s="26">
        <f t="shared" ref="E97" si="48">H97+J97+L97+N97</f>
        <v>7949.8</v>
      </c>
      <c r="F97" s="26">
        <f t="shared" ref="F97" si="49">E97/D97*100</f>
        <v>100</v>
      </c>
      <c r="G97" s="26">
        <v>7870.3</v>
      </c>
      <c r="H97" s="24">
        <v>7870.3</v>
      </c>
      <c r="I97" s="44">
        <v>79.5</v>
      </c>
      <c r="J97" s="24">
        <v>79.5</v>
      </c>
      <c r="K97" s="24">
        <v>0</v>
      </c>
      <c r="L97" s="24">
        <v>0</v>
      </c>
      <c r="M97" s="24">
        <v>0</v>
      </c>
      <c r="N97" s="24">
        <v>0</v>
      </c>
      <c r="O97" s="23" t="s">
        <v>282</v>
      </c>
      <c r="P97" s="25">
        <v>1</v>
      </c>
      <c r="Q97" s="35">
        <v>1</v>
      </c>
      <c r="R97" s="23"/>
      <c r="S97" s="23"/>
    </row>
    <row r="98" spans="1:19" s="11" customFormat="1" ht="57" customHeight="1" x14ac:dyDescent="0.25">
      <c r="A98" s="101" t="s">
        <v>60</v>
      </c>
      <c r="B98" s="102"/>
      <c r="C98" s="103"/>
      <c r="D98" s="107"/>
      <c r="E98" s="108"/>
      <c r="F98" s="108"/>
      <c r="G98" s="108"/>
      <c r="H98" s="108"/>
      <c r="I98" s="108"/>
      <c r="J98" s="108"/>
      <c r="K98" s="108"/>
      <c r="L98" s="108"/>
      <c r="M98" s="108"/>
      <c r="N98" s="108"/>
      <c r="O98" s="108"/>
      <c r="P98" s="108"/>
      <c r="Q98" s="108"/>
      <c r="R98" s="108"/>
      <c r="S98" s="109"/>
    </row>
    <row r="99" spans="1:19" s="5" customFormat="1" ht="225" customHeight="1" x14ac:dyDescent="0.25">
      <c r="A99" s="14" t="s">
        <v>193</v>
      </c>
      <c r="B99" s="16" t="s">
        <v>192</v>
      </c>
      <c r="C99" s="23" t="s">
        <v>194</v>
      </c>
      <c r="D99" s="26">
        <f t="shared" ref="D99" si="50">G99+I99+K99+M99</f>
        <v>21444.3</v>
      </c>
      <c r="E99" s="26">
        <f t="shared" ref="E99" si="51">H99+J99+L99+N99</f>
        <v>19759.8</v>
      </c>
      <c r="F99" s="26">
        <f t="shared" ref="F99" si="52">E99/D99*100</f>
        <v>92.144765741945406</v>
      </c>
      <c r="G99" s="26">
        <v>21229.8</v>
      </c>
      <c r="H99" s="24">
        <v>19562.2</v>
      </c>
      <c r="I99" s="44">
        <v>214.5</v>
      </c>
      <c r="J99" s="24">
        <v>197.6</v>
      </c>
      <c r="K99" s="24">
        <v>0</v>
      </c>
      <c r="L99" s="24">
        <v>0</v>
      </c>
      <c r="M99" s="24">
        <v>0</v>
      </c>
      <c r="N99" s="24">
        <v>0</v>
      </c>
      <c r="O99" s="23" t="s">
        <v>283</v>
      </c>
      <c r="P99" s="25">
        <v>1</v>
      </c>
      <c r="Q99" s="35">
        <v>1</v>
      </c>
      <c r="R99" s="23"/>
      <c r="S99" s="23"/>
    </row>
    <row r="100" spans="1:19" s="11" customFormat="1" ht="57" customHeight="1" x14ac:dyDescent="0.25">
      <c r="A100" s="101" t="s">
        <v>60</v>
      </c>
      <c r="B100" s="102"/>
      <c r="C100" s="103"/>
      <c r="D100" s="107"/>
      <c r="E100" s="108"/>
      <c r="F100" s="108"/>
      <c r="G100" s="108"/>
      <c r="H100" s="108"/>
      <c r="I100" s="108"/>
      <c r="J100" s="108"/>
      <c r="K100" s="108"/>
      <c r="L100" s="108"/>
      <c r="M100" s="108"/>
      <c r="N100" s="108"/>
      <c r="O100" s="108"/>
      <c r="P100" s="108"/>
      <c r="Q100" s="108"/>
      <c r="R100" s="108"/>
      <c r="S100" s="109"/>
    </row>
    <row r="101" spans="1:19" s="5" customFormat="1" ht="225" customHeight="1" x14ac:dyDescent="0.25">
      <c r="A101" s="14" t="s">
        <v>195</v>
      </c>
      <c r="B101" s="16" t="s">
        <v>137</v>
      </c>
      <c r="C101" s="23" t="s">
        <v>149</v>
      </c>
      <c r="D101" s="26">
        <f t="shared" ref="D101" si="53">G101+I101+K101+M101</f>
        <v>3177.6000000000004</v>
      </c>
      <c r="E101" s="26">
        <f t="shared" ref="E101" si="54">H101+J101+L101+N101</f>
        <v>1729.8000000000002</v>
      </c>
      <c r="F101" s="26">
        <f t="shared" ref="F101" si="55">E101/D101*100</f>
        <v>54.437311178247739</v>
      </c>
      <c r="G101" s="26">
        <v>0</v>
      </c>
      <c r="H101" s="24">
        <v>0</v>
      </c>
      <c r="I101" s="44">
        <v>316.3</v>
      </c>
      <c r="J101" s="24">
        <v>224.4</v>
      </c>
      <c r="K101" s="24">
        <v>0</v>
      </c>
      <c r="L101" s="24">
        <v>0</v>
      </c>
      <c r="M101" s="24">
        <v>2861.3</v>
      </c>
      <c r="N101" s="63">
        <v>1505.4</v>
      </c>
      <c r="O101" s="23" t="s">
        <v>284</v>
      </c>
      <c r="P101" s="25">
        <v>3500</v>
      </c>
      <c r="Q101" s="35">
        <v>7000</v>
      </c>
      <c r="R101" s="23"/>
      <c r="S101" s="23"/>
    </row>
    <row r="102" spans="1:19" s="11" customFormat="1" ht="57" customHeight="1" x14ac:dyDescent="0.25">
      <c r="A102" s="101" t="s">
        <v>60</v>
      </c>
      <c r="B102" s="102"/>
      <c r="C102" s="103"/>
      <c r="D102" s="107"/>
      <c r="E102" s="108"/>
      <c r="F102" s="108"/>
      <c r="G102" s="108"/>
      <c r="H102" s="108"/>
      <c r="I102" s="108"/>
      <c r="J102" s="108"/>
      <c r="K102" s="108"/>
      <c r="L102" s="108"/>
      <c r="M102" s="108"/>
      <c r="N102" s="108"/>
      <c r="O102" s="108"/>
      <c r="P102" s="108"/>
      <c r="Q102" s="108"/>
      <c r="R102" s="108"/>
      <c r="S102" s="109"/>
    </row>
    <row r="103" spans="1:19" s="5" customFormat="1" ht="114.75" x14ac:dyDescent="0.25">
      <c r="A103" s="14" t="s">
        <v>233</v>
      </c>
      <c r="B103" s="16" t="s">
        <v>234</v>
      </c>
      <c r="C103" s="23" t="s">
        <v>226</v>
      </c>
      <c r="D103" s="26">
        <f t="shared" ref="D103" si="56">G103+I103+K103+M103</f>
        <v>700005.2</v>
      </c>
      <c r="E103" s="26">
        <f t="shared" ref="E103" si="57">H103+J103+L103+N103</f>
        <v>321958.59999999998</v>
      </c>
      <c r="F103" s="26">
        <f t="shared" ref="F103" si="58">E103/D103*100</f>
        <v>45.993744046472798</v>
      </c>
      <c r="G103" s="64">
        <v>373997.7</v>
      </c>
      <c r="H103" s="65">
        <v>128124.7</v>
      </c>
      <c r="I103" s="64">
        <v>301831.5</v>
      </c>
      <c r="J103" s="24">
        <v>177801.1</v>
      </c>
      <c r="K103" s="63">
        <v>24176</v>
      </c>
      <c r="L103" s="63">
        <v>16032.8</v>
      </c>
      <c r="M103" s="24">
        <v>0</v>
      </c>
      <c r="N103" s="24">
        <v>0</v>
      </c>
      <c r="O103" s="23" t="s">
        <v>285</v>
      </c>
      <c r="P103" s="25" t="s">
        <v>154</v>
      </c>
      <c r="Q103" s="25" t="s">
        <v>154</v>
      </c>
      <c r="R103" s="23"/>
      <c r="S103" s="23"/>
    </row>
    <row r="104" spans="1:19" s="11" customFormat="1" ht="57" customHeight="1" x14ac:dyDescent="0.25">
      <c r="A104" s="101" t="s">
        <v>60</v>
      </c>
      <c r="B104" s="102"/>
      <c r="C104" s="103"/>
      <c r="D104" s="107"/>
      <c r="E104" s="108"/>
      <c r="F104" s="108"/>
      <c r="G104" s="108"/>
      <c r="H104" s="108"/>
      <c r="I104" s="108"/>
      <c r="J104" s="108"/>
      <c r="K104" s="108"/>
      <c r="L104" s="108"/>
      <c r="M104" s="108"/>
      <c r="N104" s="108"/>
      <c r="O104" s="108"/>
      <c r="P104" s="108"/>
      <c r="Q104" s="108"/>
      <c r="R104" s="108"/>
      <c r="S104" s="109"/>
    </row>
    <row r="105" spans="1:19" s="5" customFormat="1" ht="153" x14ac:dyDescent="0.25">
      <c r="A105" s="14" t="s">
        <v>235</v>
      </c>
      <c r="B105" s="16" t="s">
        <v>236</v>
      </c>
      <c r="C105" s="23" t="s">
        <v>30</v>
      </c>
      <c r="D105" s="26">
        <f t="shared" ref="D105" si="59">G105+I105+K105+M105</f>
        <v>3000</v>
      </c>
      <c r="E105" s="26">
        <f t="shared" ref="E105" si="60">H105+J105+L105+N105</f>
        <v>3000</v>
      </c>
      <c r="F105" s="26">
        <f t="shared" ref="F105" si="61">E105/D105*100</f>
        <v>100</v>
      </c>
      <c r="G105" s="26">
        <v>2760</v>
      </c>
      <c r="H105" s="24">
        <v>2760</v>
      </c>
      <c r="I105" s="44">
        <v>240</v>
      </c>
      <c r="J105" s="24">
        <v>240</v>
      </c>
      <c r="K105" s="24">
        <v>0</v>
      </c>
      <c r="L105" s="24">
        <v>0</v>
      </c>
      <c r="M105" s="24">
        <v>0</v>
      </c>
      <c r="N105" s="24">
        <v>0</v>
      </c>
      <c r="O105" s="23" t="s">
        <v>286</v>
      </c>
      <c r="P105" s="25">
        <v>3</v>
      </c>
      <c r="Q105" s="35">
        <v>3</v>
      </c>
      <c r="R105" s="23"/>
      <c r="S105" s="23"/>
    </row>
    <row r="106" spans="1:19" s="11" customFormat="1" ht="57" customHeight="1" x14ac:dyDescent="0.25">
      <c r="A106" s="101" t="s">
        <v>60</v>
      </c>
      <c r="B106" s="102"/>
      <c r="C106" s="103"/>
      <c r="D106" s="107"/>
      <c r="E106" s="108"/>
      <c r="F106" s="108"/>
      <c r="G106" s="108"/>
      <c r="H106" s="108"/>
      <c r="I106" s="108"/>
      <c r="J106" s="108"/>
      <c r="K106" s="108"/>
      <c r="L106" s="108"/>
      <c r="M106" s="108"/>
      <c r="N106" s="108"/>
      <c r="O106" s="108"/>
      <c r="P106" s="108"/>
      <c r="Q106" s="108"/>
      <c r="R106" s="108"/>
      <c r="S106" s="109"/>
    </row>
    <row r="107" spans="1:19" s="5" customFormat="1" ht="89.25" x14ac:dyDescent="0.25">
      <c r="A107" s="14" t="s">
        <v>237</v>
      </c>
      <c r="B107" s="16" t="s">
        <v>238</v>
      </c>
      <c r="C107" s="23" t="s">
        <v>239</v>
      </c>
      <c r="D107" s="26">
        <f t="shared" ref="D107" si="62">G107+I107+K107+M107</f>
        <v>1713046.9999999998</v>
      </c>
      <c r="E107" s="26">
        <f t="shared" ref="E107" si="63">H107+J107+L107+N107</f>
        <v>1320652.8999999999</v>
      </c>
      <c r="F107" s="26">
        <f t="shared" ref="F107" si="64">E107/D107*100</f>
        <v>77.093792522913844</v>
      </c>
      <c r="G107" s="26">
        <v>1517400.9</v>
      </c>
      <c r="H107" s="24">
        <v>1169821.8999999999</v>
      </c>
      <c r="I107" s="29">
        <v>127124.2</v>
      </c>
      <c r="J107" s="65">
        <v>98004.9</v>
      </c>
      <c r="K107" s="63">
        <v>68521.899999999994</v>
      </c>
      <c r="L107" s="63">
        <v>52826.1</v>
      </c>
      <c r="M107" s="63">
        <v>0</v>
      </c>
      <c r="N107" s="63">
        <v>0</v>
      </c>
      <c r="O107" s="23" t="s">
        <v>287</v>
      </c>
      <c r="P107" s="25" t="s">
        <v>154</v>
      </c>
      <c r="Q107" s="25" t="s">
        <v>154</v>
      </c>
      <c r="R107" s="23"/>
      <c r="S107" s="23"/>
    </row>
    <row r="108" spans="1:19" s="11" customFormat="1" ht="57" customHeight="1" x14ac:dyDescent="0.25">
      <c r="A108" s="101" t="s">
        <v>60</v>
      </c>
      <c r="B108" s="102"/>
      <c r="C108" s="103"/>
      <c r="D108" s="107"/>
      <c r="E108" s="108"/>
      <c r="F108" s="108"/>
      <c r="G108" s="108"/>
      <c r="H108" s="108"/>
      <c r="I108" s="108"/>
      <c r="J108" s="108"/>
      <c r="K108" s="108"/>
      <c r="L108" s="108"/>
      <c r="M108" s="108"/>
      <c r="N108" s="108"/>
      <c r="O108" s="108"/>
      <c r="P108" s="108"/>
      <c r="Q108" s="108"/>
      <c r="R108" s="108"/>
      <c r="S108" s="109"/>
    </row>
    <row r="109" spans="1:19" s="5" customFormat="1" ht="25.5" x14ac:dyDescent="0.25">
      <c r="A109" s="48" t="s">
        <v>103</v>
      </c>
      <c r="B109" s="15" t="s">
        <v>104</v>
      </c>
      <c r="C109" s="45"/>
      <c r="D109" s="46">
        <f>D111+D113</f>
        <v>44277.2</v>
      </c>
      <c r="E109" s="46">
        <f>E111+E113</f>
        <v>43091.399999999994</v>
      </c>
      <c r="F109" s="46">
        <f>E109/D109*100</f>
        <v>97.321872205107823</v>
      </c>
      <c r="G109" s="46">
        <f>G111+G113</f>
        <v>43834.400000000001</v>
      </c>
      <c r="H109" s="46">
        <f>H111+H113</f>
        <v>42660.5</v>
      </c>
      <c r="I109" s="46">
        <f t="shared" ref="I109:N109" si="65">I111+I113</f>
        <v>314</v>
      </c>
      <c r="J109" s="46">
        <f t="shared" si="65"/>
        <v>302.10000000000002</v>
      </c>
      <c r="K109" s="46">
        <f t="shared" si="65"/>
        <v>128.80000000000001</v>
      </c>
      <c r="L109" s="46">
        <f t="shared" si="65"/>
        <v>128.80000000000001</v>
      </c>
      <c r="M109" s="46">
        <f t="shared" si="65"/>
        <v>0</v>
      </c>
      <c r="N109" s="46">
        <f t="shared" si="65"/>
        <v>0</v>
      </c>
      <c r="O109" s="23"/>
      <c r="P109" s="23"/>
      <c r="Q109" s="23"/>
      <c r="R109" s="23"/>
      <c r="S109" s="23"/>
    </row>
    <row r="110" spans="1:19" s="5" customFormat="1" x14ac:dyDescent="0.25">
      <c r="A110" s="14"/>
      <c r="B110" s="16" t="s">
        <v>38</v>
      </c>
      <c r="C110" s="23"/>
      <c r="D110" s="26"/>
      <c r="E110" s="26"/>
      <c r="F110" s="26"/>
      <c r="G110" s="26"/>
      <c r="H110" s="26"/>
      <c r="I110" s="44"/>
      <c r="J110" s="26"/>
      <c r="K110" s="26"/>
      <c r="L110" s="26"/>
      <c r="M110" s="26"/>
      <c r="N110" s="26"/>
      <c r="O110" s="23"/>
      <c r="P110" s="23"/>
      <c r="Q110" s="23"/>
      <c r="R110" s="23"/>
      <c r="S110" s="23"/>
    </row>
    <row r="111" spans="1:19" s="5" customFormat="1" ht="225" customHeight="1" x14ac:dyDescent="0.25">
      <c r="A111" s="14" t="s">
        <v>196</v>
      </c>
      <c r="B111" s="16" t="s">
        <v>197</v>
      </c>
      <c r="C111" s="23" t="s">
        <v>126</v>
      </c>
      <c r="D111" s="44">
        <f t="shared" ref="D111:E111" si="66">G111+I111+K111+M111</f>
        <v>25759.8</v>
      </c>
      <c r="E111" s="44">
        <f t="shared" si="66"/>
        <v>25759.8</v>
      </c>
      <c r="F111" s="44">
        <f t="shared" ref="F111" si="67">E111/D111*100</f>
        <v>100</v>
      </c>
      <c r="G111" s="44">
        <v>25502.2</v>
      </c>
      <c r="H111" s="44">
        <v>25502.2</v>
      </c>
      <c r="I111" s="44">
        <v>128.80000000000001</v>
      </c>
      <c r="J111" s="44">
        <v>128.80000000000001</v>
      </c>
      <c r="K111" s="54">
        <f>I111</f>
        <v>128.80000000000001</v>
      </c>
      <c r="L111" s="54">
        <v>128.80000000000001</v>
      </c>
      <c r="M111" s="54">
        <v>0</v>
      </c>
      <c r="N111" s="54">
        <v>0</v>
      </c>
      <c r="O111" s="25" t="s">
        <v>288</v>
      </c>
      <c r="P111" s="60" t="s">
        <v>318</v>
      </c>
      <c r="Q111" s="66" t="s">
        <v>318</v>
      </c>
      <c r="R111" s="25"/>
      <c r="S111" s="25"/>
    </row>
    <row r="112" spans="1:19" s="11" customFormat="1" ht="57" customHeight="1" x14ac:dyDescent="0.25">
      <c r="A112" s="101" t="s">
        <v>60</v>
      </c>
      <c r="B112" s="102"/>
      <c r="C112" s="103"/>
      <c r="D112" s="104"/>
      <c r="E112" s="105"/>
      <c r="F112" s="105"/>
      <c r="G112" s="105"/>
      <c r="H112" s="105"/>
      <c r="I112" s="105"/>
      <c r="J112" s="105"/>
      <c r="K112" s="105"/>
      <c r="L112" s="105"/>
      <c r="M112" s="105"/>
      <c r="N112" s="105"/>
      <c r="O112" s="105"/>
      <c r="P112" s="105"/>
      <c r="Q112" s="105"/>
      <c r="R112" s="105"/>
      <c r="S112" s="106"/>
    </row>
    <row r="113" spans="1:19" s="5" customFormat="1" ht="127.5" x14ac:dyDescent="0.25">
      <c r="A113" s="14" t="s">
        <v>241</v>
      </c>
      <c r="B113" s="16" t="s">
        <v>240</v>
      </c>
      <c r="C113" s="23" t="s">
        <v>242</v>
      </c>
      <c r="D113" s="26">
        <f t="shared" ref="D113:E113" si="68">G113+I113+K113+M113</f>
        <v>18517.400000000001</v>
      </c>
      <c r="E113" s="26">
        <f t="shared" si="68"/>
        <v>17331.599999999999</v>
      </c>
      <c r="F113" s="26">
        <f t="shared" ref="F113" si="69">E113/D113*100</f>
        <v>93.59629321611024</v>
      </c>
      <c r="G113" s="26">
        <v>18332.2</v>
      </c>
      <c r="H113" s="26">
        <v>17158.3</v>
      </c>
      <c r="I113" s="44">
        <v>185.2</v>
      </c>
      <c r="J113" s="44">
        <v>173.3</v>
      </c>
      <c r="K113" s="24">
        <v>0</v>
      </c>
      <c r="L113" s="24">
        <v>0</v>
      </c>
      <c r="M113" s="24">
        <v>0</v>
      </c>
      <c r="N113" s="24">
        <v>0</v>
      </c>
      <c r="O113" s="23" t="s">
        <v>289</v>
      </c>
      <c r="P113" s="23">
        <v>1.504</v>
      </c>
      <c r="Q113" s="35">
        <v>1.504</v>
      </c>
      <c r="R113" s="23"/>
      <c r="S113" s="23"/>
    </row>
    <row r="114" spans="1:19" s="11" customFormat="1" ht="66.75" customHeight="1" x14ac:dyDescent="0.25">
      <c r="A114" s="101" t="s">
        <v>60</v>
      </c>
      <c r="B114" s="102"/>
      <c r="C114" s="103"/>
      <c r="D114" s="98"/>
      <c r="E114" s="99"/>
      <c r="F114" s="99"/>
      <c r="G114" s="99"/>
      <c r="H114" s="99"/>
      <c r="I114" s="99"/>
      <c r="J114" s="99"/>
      <c r="K114" s="99"/>
      <c r="L114" s="99"/>
      <c r="M114" s="99"/>
      <c r="N114" s="99"/>
      <c r="O114" s="99"/>
      <c r="P114" s="99"/>
      <c r="Q114" s="99"/>
      <c r="R114" s="99"/>
      <c r="S114" s="100"/>
    </row>
    <row r="115" spans="1:19" s="11" customFormat="1" ht="38.25" hidden="1" x14ac:dyDescent="0.25">
      <c r="A115" s="50" t="s">
        <v>135</v>
      </c>
      <c r="B115" s="51" t="s">
        <v>171</v>
      </c>
      <c r="C115" s="52"/>
      <c r="D115" s="32">
        <f>D117</f>
        <v>0</v>
      </c>
      <c r="E115" s="32">
        <f t="shared" ref="E115:N115" si="70">E117</f>
        <v>0</v>
      </c>
      <c r="F115" s="32" t="e">
        <f t="shared" si="70"/>
        <v>#DIV/0!</v>
      </c>
      <c r="G115" s="32">
        <f t="shared" si="70"/>
        <v>0</v>
      </c>
      <c r="H115" s="32">
        <f t="shared" si="70"/>
        <v>0</v>
      </c>
      <c r="I115" s="55">
        <f t="shared" si="70"/>
        <v>0</v>
      </c>
      <c r="J115" s="32">
        <f t="shared" si="70"/>
        <v>0</v>
      </c>
      <c r="K115" s="32">
        <f t="shared" si="70"/>
        <v>0</v>
      </c>
      <c r="L115" s="32">
        <f t="shared" si="70"/>
        <v>0</v>
      </c>
      <c r="M115" s="32">
        <f t="shared" si="70"/>
        <v>0</v>
      </c>
      <c r="N115" s="32">
        <f t="shared" si="70"/>
        <v>0</v>
      </c>
      <c r="O115" s="49"/>
      <c r="P115" s="49"/>
      <c r="Q115" s="49"/>
      <c r="R115" s="49"/>
      <c r="S115" s="49"/>
    </row>
    <row r="116" spans="1:19" s="11" customFormat="1" hidden="1" x14ac:dyDescent="0.25">
      <c r="A116" s="35"/>
      <c r="B116" s="53" t="s">
        <v>38</v>
      </c>
      <c r="C116" s="35"/>
      <c r="D116" s="29"/>
      <c r="E116" s="29"/>
      <c r="F116" s="29"/>
      <c r="G116" s="29"/>
      <c r="H116" s="29"/>
      <c r="I116" s="44"/>
      <c r="J116" s="29"/>
      <c r="K116" s="29"/>
      <c r="L116" s="29"/>
      <c r="M116" s="29"/>
      <c r="N116" s="29"/>
      <c r="O116" s="49"/>
      <c r="P116" s="49"/>
      <c r="Q116" s="49"/>
      <c r="R116" s="49"/>
      <c r="S116" s="49"/>
    </row>
    <row r="117" spans="1:19" s="5" customFormat="1" ht="248.25" hidden="1" customHeight="1" x14ac:dyDescent="0.25">
      <c r="A117" s="14" t="s">
        <v>136</v>
      </c>
      <c r="B117" s="16" t="s">
        <v>137</v>
      </c>
      <c r="C117" s="23" t="s">
        <v>152</v>
      </c>
      <c r="D117" s="26">
        <f t="shared" ref="D117:E117" si="71">G117+I117+K117+M117</f>
        <v>0</v>
      </c>
      <c r="E117" s="26">
        <f t="shared" si="71"/>
        <v>0</v>
      </c>
      <c r="F117" s="26" t="e">
        <f t="shared" ref="F117" si="72">E117/D117*100</f>
        <v>#DIV/0!</v>
      </c>
      <c r="G117" s="24">
        <v>0</v>
      </c>
      <c r="H117" s="24">
        <v>0</v>
      </c>
      <c r="I117" s="44"/>
      <c r="J117" s="24"/>
      <c r="K117" s="24">
        <v>0</v>
      </c>
      <c r="L117" s="24">
        <v>0</v>
      </c>
      <c r="M117" s="44"/>
      <c r="N117" s="44"/>
      <c r="O117" s="23" t="s">
        <v>161</v>
      </c>
      <c r="P117" s="25">
        <v>30000</v>
      </c>
      <c r="Q117" s="25">
        <v>30080</v>
      </c>
      <c r="R117" s="23"/>
      <c r="S117" s="23"/>
    </row>
    <row r="118" spans="1:19" s="11" customFormat="1" ht="55.5" hidden="1" customHeight="1" x14ac:dyDescent="0.25">
      <c r="A118" s="101" t="s">
        <v>60</v>
      </c>
      <c r="B118" s="102"/>
      <c r="C118" s="103"/>
      <c r="D118" s="104"/>
      <c r="E118" s="105"/>
      <c r="F118" s="105"/>
      <c r="G118" s="105"/>
      <c r="H118" s="105"/>
      <c r="I118" s="105"/>
      <c r="J118" s="105"/>
      <c r="K118" s="105"/>
      <c r="L118" s="105"/>
      <c r="M118" s="105"/>
      <c r="N118" s="105"/>
      <c r="O118" s="105"/>
      <c r="P118" s="105"/>
      <c r="Q118" s="105"/>
      <c r="R118" s="105"/>
      <c r="S118" s="106"/>
    </row>
    <row r="119" spans="1:19" s="11" customFormat="1" ht="38.25" hidden="1" x14ac:dyDescent="0.25">
      <c r="A119" s="50" t="s">
        <v>127</v>
      </c>
      <c r="B119" s="51" t="s">
        <v>128</v>
      </c>
      <c r="C119" s="52"/>
      <c r="D119" s="32">
        <f>D121</f>
        <v>0</v>
      </c>
      <c r="E119" s="32">
        <f t="shared" ref="E119:N119" si="73">E121</f>
        <v>0</v>
      </c>
      <c r="F119" s="32" t="e">
        <f t="shared" si="73"/>
        <v>#DIV/0!</v>
      </c>
      <c r="G119" s="32">
        <f t="shared" si="73"/>
        <v>0</v>
      </c>
      <c r="H119" s="32">
        <f t="shared" si="73"/>
        <v>0</v>
      </c>
      <c r="I119" s="55">
        <f t="shared" si="73"/>
        <v>0</v>
      </c>
      <c r="J119" s="32">
        <f t="shared" si="73"/>
        <v>0</v>
      </c>
      <c r="K119" s="32">
        <f t="shared" si="73"/>
        <v>0</v>
      </c>
      <c r="L119" s="32">
        <f t="shared" si="73"/>
        <v>0</v>
      </c>
      <c r="M119" s="32">
        <f t="shared" si="73"/>
        <v>0</v>
      </c>
      <c r="N119" s="32">
        <f t="shared" si="73"/>
        <v>0</v>
      </c>
      <c r="O119" s="49"/>
      <c r="P119" s="49"/>
      <c r="Q119" s="49"/>
      <c r="R119" s="49"/>
      <c r="S119" s="49"/>
    </row>
    <row r="120" spans="1:19" s="11" customFormat="1" hidden="1" x14ac:dyDescent="0.25">
      <c r="A120" s="35"/>
      <c r="B120" s="53" t="s">
        <v>38</v>
      </c>
      <c r="C120" s="35"/>
      <c r="D120" s="29"/>
      <c r="E120" s="29"/>
      <c r="F120" s="29"/>
      <c r="G120" s="29"/>
      <c r="H120" s="29"/>
      <c r="I120" s="44"/>
      <c r="J120" s="29"/>
      <c r="K120" s="29"/>
      <c r="L120" s="29"/>
      <c r="M120" s="29"/>
      <c r="N120" s="29"/>
      <c r="O120" s="49"/>
      <c r="P120" s="49"/>
      <c r="Q120" s="49"/>
      <c r="R120" s="49"/>
      <c r="S120" s="49"/>
    </row>
    <row r="121" spans="1:19" s="5" customFormat="1" ht="237.75" hidden="1" customHeight="1" x14ac:dyDescent="0.25">
      <c r="A121" s="14" t="s">
        <v>130</v>
      </c>
      <c r="B121" s="16" t="s">
        <v>129</v>
      </c>
      <c r="C121" s="23" t="s">
        <v>153</v>
      </c>
      <c r="D121" s="26">
        <f t="shared" ref="D121:E121" si="74">G121+I121+K121+M121</f>
        <v>0</v>
      </c>
      <c r="E121" s="26">
        <f t="shared" si="74"/>
        <v>0</v>
      </c>
      <c r="F121" s="26" t="e">
        <f t="shared" ref="F121" si="75">E121/D121*100</f>
        <v>#DIV/0!</v>
      </c>
      <c r="G121" s="24">
        <v>0</v>
      </c>
      <c r="H121" s="24">
        <v>0</v>
      </c>
      <c r="I121" s="44"/>
      <c r="J121" s="24"/>
      <c r="K121" s="24"/>
      <c r="L121" s="24"/>
      <c r="M121" s="44"/>
      <c r="N121" s="54"/>
      <c r="O121" s="25" t="s">
        <v>172</v>
      </c>
      <c r="P121" s="25">
        <v>2</v>
      </c>
      <c r="Q121" s="25">
        <v>4</v>
      </c>
      <c r="R121" s="23"/>
      <c r="S121" s="23"/>
    </row>
    <row r="122" spans="1:19" s="11" customFormat="1" ht="63.75" hidden="1" customHeight="1" x14ac:dyDescent="0.25">
      <c r="A122" s="101" t="s">
        <v>60</v>
      </c>
      <c r="B122" s="102"/>
      <c r="C122" s="103"/>
      <c r="D122" s="98"/>
      <c r="E122" s="99"/>
      <c r="F122" s="99"/>
      <c r="G122" s="99"/>
      <c r="H122" s="99"/>
      <c r="I122" s="99"/>
      <c r="J122" s="99"/>
      <c r="K122" s="99"/>
      <c r="L122" s="99"/>
      <c r="M122" s="99"/>
      <c r="N122" s="99"/>
      <c r="O122" s="99"/>
      <c r="P122" s="99"/>
      <c r="Q122" s="99"/>
      <c r="R122" s="99"/>
      <c r="S122" s="100"/>
    </row>
    <row r="123" spans="1:19" s="5" customFormat="1" x14ac:dyDescent="0.25">
      <c r="A123" s="14"/>
      <c r="B123" s="45" t="s">
        <v>53</v>
      </c>
      <c r="C123" s="45"/>
      <c r="D123" s="46">
        <f>G123+I123+K123+M123</f>
        <v>17102359.451086957</v>
      </c>
      <c r="E123" s="46">
        <f>H123+J123+L123+N123</f>
        <v>11897376.200000001</v>
      </c>
      <c r="F123" s="46">
        <f>E123/D123*100</f>
        <v>69.56570076793615</v>
      </c>
      <c r="G123" s="46">
        <f t="shared" ref="G123:N123" si="76">G13+G25+G67+G77+G91+G109+G119+G115</f>
        <v>3907084.4999999995</v>
      </c>
      <c r="H123" s="46">
        <f t="shared" si="76"/>
        <v>2784176</v>
      </c>
      <c r="I123" s="46">
        <f t="shared" si="76"/>
        <v>13045934.4</v>
      </c>
      <c r="J123" s="46">
        <f t="shared" si="76"/>
        <v>8996331.9000000004</v>
      </c>
      <c r="K123" s="46">
        <f t="shared" si="76"/>
        <v>146479.2510869565</v>
      </c>
      <c r="L123" s="46">
        <f t="shared" si="76"/>
        <v>115362.9</v>
      </c>
      <c r="M123" s="46">
        <f t="shared" si="76"/>
        <v>2861.3</v>
      </c>
      <c r="N123" s="46">
        <f t="shared" si="76"/>
        <v>1505.4</v>
      </c>
      <c r="O123" s="23"/>
      <c r="P123" s="23"/>
      <c r="Q123" s="23"/>
      <c r="R123" s="23"/>
      <c r="S123" s="23"/>
    </row>
    <row r="124" spans="1:19" s="5" customFormat="1" ht="79.5" customHeight="1" x14ac:dyDescent="0.25">
      <c r="A124" s="14" t="s">
        <v>45</v>
      </c>
      <c r="B124" s="15" t="s">
        <v>44</v>
      </c>
      <c r="C124" s="45"/>
      <c r="D124" s="46"/>
      <c r="E124" s="46"/>
      <c r="F124" s="46"/>
      <c r="G124" s="46"/>
      <c r="H124" s="46"/>
      <c r="I124" s="55"/>
      <c r="J124" s="46"/>
      <c r="K124" s="46"/>
      <c r="L124" s="46"/>
      <c r="M124" s="46"/>
      <c r="N124" s="46"/>
      <c r="O124" s="23"/>
      <c r="P124" s="23"/>
      <c r="Q124" s="23"/>
      <c r="R124" s="23"/>
      <c r="S124" s="23"/>
    </row>
    <row r="125" spans="1:19" s="5" customFormat="1" ht="168.75" customHeight="1" x14ac:dyDescent="0.25">
      <c r="A125" s="14" t="s">
        <v>46</v>
      </c>
      <c r="B125" s="15" t="s">
        <v>47</v>
      </c>
      <c r="C125" s="45"/>
      <c r="D125" s="46">
        <f>G125+I125+K125+M125</f>
        <v>1517842.1000000003</v>
      </c>
      <c r="E125" s="46">
        <f>H125+J125+L125+N125</f>
        <v>1076009</v>
      </c>
      <c r="F125" s="46">
        <f>E125/D125*100</f>
        <v>70.890707274491845</v>
      </c>
      <c r="G125" s="46">
        <f>G127+G129+G131+G133+G135+G143+G145+G147+G149</f>
        <v>69617.2</v>
      </c>
      <c r="H125" s="46">
        <f t="shared" ref="H125:N125" si="77">H127+H129+H131+H133+H135+H143+H145+H147+H149</f>
        <v>48624.6</v>
      </c>
      <c r="I125" s="46">
        <f t="shared" si="77"/>
        <v>1448224.9000000004</v>
      </c>
      <c r="J125" s="46">
        <f t="shared" si="77"/>
        <v>1027384.4</v>
      </c>
      <c r="K125" s="46">
        <f t="shared" si="77"/>
        <v>0</v>
      </c>
      <c r="L125" s="46">
        <f t="shared" si="77"/>
        <v>0</v>
      </c>
      <c r="M125" s="46">
        <f t="shared" si="77"/>
        <v>0</v>
      </c>
      <c r="N125" s="46">
        <f t="shared" si="77"/>
        <v>0</v>
      </c>
      <c r="O125" s="23"/>
      <c r="P125" s="23"/>
      <c r="Q125" s="23"/>
      <c r="R125" s="23"/>
      <c r="S125" s="23"/>
    </row>
    <row r="126" spans="1:19" s="5" customFormat="1" x14ac:dyDescent="0.25">
      <c r="A126" s="14"/>
      <c r="B126" s="16" t="s">
        <v>38</v>
      </c>
      <c r="C126" s="23"/>
      <c r="D126" s="26"/>
      <c r="E126" s="26"/>
      <c r="F126" s="26"/>
      <c r="G126" s="26"/>
      <c r="H126" s="26"/>
      <c r="I126" s="44"/>
      <c r="J126" s="26"/>
      <c r="K126" s="26"/>
      <c r="L126" s="26"/>
      <c r="M126" s="26"/>
      <c r="N126" s="26"/>
      <c r="O126" s="23"/>
      <c r="P126" s="23"/>
      <c r="Q126" s="23"/>
      <c r="R126" s="23"/>
      <c r="S126" s="23"/>
    </row>
    <row r="127" spans="1:19" s="5" customFormat="1" ht="151.9" customHeight="1" x14ac:dyDescent="0.25">
      <c r="A127" s="14" t="s">
        <v>105</v>
      </c>
      <c r="B127" s="16" t="s">
        <v>106</v>
      </c>
      <c r="C127" s="23" t="s">
        <v>150</v>
      </c>
      <c r="D127" s="26">
        <f t="shared" si="4"/>
        <v>1127567.6000000001</v>
      </c>
      <c r="E127" s="26">
        <f t="shared" si="4"/>
        <v>809507</v>
      </c>
      <c r="F127" s="26">
        <f t="shared" si="11"/>
        <v>71.792325355925442</v>
      </c>
      <c r="G127" s="24">
        <v>0</v>
      </c>
      <c r="H127" s="24">
        <v>0</v>
      </c>
      <c r="I127" s="64">
        <v>1127567.6000000001</v>
      </c>
      <c r="J127" s="44">
        <v>809507</v>
      </c>
      <c r="K127" s="24">
        <v>0</v>
      </c>
      <c r="L127" s="24">
        <v>0</v>
      </c>
      <c r="M127" s="24">
        <v>0</v>
      </c>
      <c r="N127" s="24">
        <v>0</v>
      </c>
      <c r="O127" s="23" t="s">
        <v>261</v>
      </c>
      <c r="P127" s="23">
        <v>16</v>
      </c>
      <c r="Q127" s="25">
        <v>16</v>
      </c>
      <c r="R127" s="35"/>
      <c r="S127" s="35"/>
    </row>
    <row r="128" spans="1:19" s="11" customFormat="1" ht="61.5" customHeight="1" x14ac:dyDescent="0.25">
      <c r="A128" s="101" t="s">
        <v>60</v>
      </c>
      <c r="B128" s="102"/>
      <c r="C128" s="103"/>
      <c r="D128" s="98"/>
      <c r="E128" s="99"/>
      <c r="F128" s="99"/>
      <c r="G128" s="99"/>
      <c r="H128" s="99"/>
      <c r="I128" s="99"/>
      <c r="J128" s="99"/>
      <c r="K128" s="99"/>
      <c r="L128" s="99"/>
      <c r="M128" s="99"/>
      <c r="N128" s="99"/>
      <c r="O128" s="99"/>
      <c r="P128" s="99"/>
      <c r="Q128" s="99"/>
      <c r="R128" s="99"/>
      <c r="S128" s="100"/>
    </row>
    <row r="129" spans="1:19" s="5" customFormat="1" ht="153" customHeight="1" x14ac:dyDescent="0.25">
      <c r="A129" s="14" t="s">
        <v>138</v>
      </c>
      <c r="B129" s="16" t="s">
        <v>139</v>
      </c>
      <c r="C129" s="23" t="s">
        <v>150</v>
      </c>
      <c r="D129" s="44">
        <f t="shared" ref="D129:E129" si="78">G129+I129+K129+M129</f>
        <v>6200</v>
      </c>
      <c r="E129" s="44">
        <f t="shared" si="78"/>
        <v>4737.3999999999996</v>
      </c>
      <c r="F129" s="44">
        <f t="shared" ref="F129" si="79">E129/D129*100</f>
        <v>76.409677419354836</v>
      </c>
      <c r="G129" s="54">
        <v>0</v>
      </c>
      <c r="H129" s="54">
        <v>0</v>
      </c>
      <c r="I129" s="64">
        <v>6200</v>
      </c>
      <c r="J129" s="44">
        <v>4737.3999999999996</v>
      </c>
      <c r="K129" s="54">
        <v>0</v>
      </c>
      <c r="L129" s="54">
        <v>0</v>
      </c>
      <c r="M129" s="54">
        <v>0</v>
      </c>
      <c r="N129" s="54">
        <v>0</v>
      </c>
      <c r="O129" s="25" t="s">
        <v>290</v>
      </c>
      <c r="P129" s="25">
        <v>4</v>
      </c>
      <c r="Q129" s="25">
        <v>4</v>
      </c>
      <c r="R129" s="25"/>
      <c r="S129" s="25"/>
    </row>
    <row r="130" spans="1:19" s="11" customFormat="1" ht="65.25" customHeight="1" x14ac:dyDescent="0.25">
      <c r="A130" s="101" t="s">
        <v>60</v>
      </c>
      <c r="B130" s="102"/>
      <c r="C130" s="103"/>
      <c r="D130" s="104"/>
      <c r="E130" s="105"/>
      <c r="F130" s="105"/>
      <c r="G130" s="105"/>
      <c r="H130" s="105"/>
      <c r="I130" s="105"/>
      <c r="J130" s="105"/>
      <c r="K130" s="105"/>
      <c r="L130" s="105"/>
      <c r="M130" s="105"/>
      <c r="N130" s="105"/>
      <c r="O130" s="105"/>
      <c r="P130" s="105"/>
      <c r="Q130" s="105"/>
      <c r="R130" s="105"/>
      <c r="S130" s="106"/>
    </row>
    <row r="131" spans="1:19" s="5" customFormat="1" ht="153" customHeight="1" x14ac:dyDescent="0.25">
      <c r="A131" s="14" t="s">
        <v>173</v>
      </c>
      <c r="B131" s="16" t="s">
        <v>174</v>
      </c>
      <c r="C131" s="23" t="s">
        <v>150</v>
      </c>
      <c r="D131" s="44">
        <f t="shared" ref="D131" si="80">G131+I131+K131+M131</f>
        <v>12227</v>
      </c>
      <c r="E131" s="44">
        <f t="shared" ref="E131" si="81">H131+J131+L131+N131</f>
        <v>6663.9</v>
      </c>
      <c r="F131" s="44">
        <f t="shared" ref="F131" si="82">E131/D131*100</f>
        <v>54.501513044900626</v>
      </c>
      <c r="G131" s="54">
        <v>0</v>
      </c>
      <c r="H131" s="54">
        <v>0</v>
      </c>
      <c r="I131" s="64">
        <v>12227</v>
      </c>
      <c r="J131" s="44">
        <v>6663.9</v>
      </c>
      <c r="K131" s="54">
        <v>0</v>
      </c>
      <c r="L131" s="54">
        <v>0</v>
      </c>
      <c r="M131" s="54">
        <v>0</v>
      </c>
      <c r="N131" s="54">
        <v>0</v>
      </c>
      <c r="O131" s="25" t="s">
        <v>291</v>
      </c>
      <c r="P131" s="25">
        <v>2</v>
      </c>
      <c r="Q131" s="25">
        <v>2</v>
      </c>
      <c r="R131" s="25"/>
      <c r="S131" s="25"/>
    </row>
    <row r="132" spans="1:19" s="11" customFormat="1" ht="65.25" customHeight="1" x14ac:dyDescent="0.25">
      <c r="A132" s="101" t="s">
        <v>60</v>
      </c>
      <c r="B132" s="102"/>
      <c r="C132" s="103"/>
      <c r="D132" s="104"/>
      <c r="E132" s="105"/>
      <c r="F132" s="105"/>
      <c r="G132" s="105"/>
      <c r="H132" s="105"/>
      <c r="I132" s="105"/>
      <c r="J132" s="105"/>
      <c r="K132" s="105"/>
      <c r="L132" s="105"/>
      <c r="M132" s="105"/>
      <c r="N132" s="105"/>
      <c r="O132" s="105"/>
      <c r="P132" s="105"/>
      <c r="Q132" s="105"/>
      <c r="R132" s="105"/>
      <c r="S132" s="106"/>
    </row>
    <row r="133" spans="1:19" s="5" customFormat="1" ht="153" customHeight="1" x14ac:dyDescent="0.25">
      <c r="A133" s="14" t="s">
        <v>199</v>
      </c>
      <c r="B133" s="16" t="s">
        <v>198</v>
      </c>
      <c r="C133" s="23" t="s">
        <v>150</v>
      </c>
      <c r="D133" s="44">
        <f t="shared" ref="D133" si="83">G133+I133+K133+M133</f>
        <v>17024.5</v>
      </c>
      <c r="E133" s="44">
        <f t="shared" ref="E133" si="84">H133+J133+L133+N133</f>
        <v>12655.9</v>
      </c>
      <c r="F133" s="44">
        <f t="shared" ref="F133" si="85">E133/D133*100</f>
        <v>74.339334488531222</v>
      </c>
      <c r="G133" s="54">
        <v>0</v>
      </c>
      <c r="H133" s="54">
        <v>0</v>
      </c>
      <c r="I133" s="44">
        <v>17024.5</v>
      </c>
      <c r="J133" s="44">
        <v>12655.9</v>
      </c>
      <c r="K133" s="54">
        <v>0</v>
      </c>
      <c r="L133" s="54">
        <v>0</v>
      </c>
      <c r="M133" s="54">
        <v>0</v>
      </c>
      <c r="N133" s="54">
        <v>0</v>
      </c>
      <c r="O133" s="25" t="s">
        <v>261</v>
      </c>
      <c r="P133" s="25">
        <v>1</v>
      </c>
      <c r="Q133" s="25">
        <v>1</v>
      </c>
      <c r="R133" s="25"/>
      <c r="S133" s="25"/>
    </row>
    <row r="134" spans="1:19" s="11" customFormat="1" ht="65.25" customHeight="1" x14ac:dyDescent="0.25">
      <c r="A134" s="101" t="s">
        <v>60</v>
      </c>
      <c r="B134" s="102"/>
      <c r="C134" s="103"/>
      <c r="D134" s="104"/>
      <c r="E134" s="105"/>
      <c r="F134" s="105"/>
      <c r="G134" s="105"/>
      <c r="H134" s="105"/>
      <c r="I134" s="105"/>
      <c r="J134" s="105"/>
      <c r="K134" s="105"/>
      <c r="L134" s="105"/>
      <c r="M134" s="105"/>
      <c r="N134" s="105"/>
      <c r="O134" s="105"/>
      <c r="P134" s="105"/>
      <c r="Q134" s="105"/>
      <c r="R134" s="105"/>
      <c r="S134" s="106"/>
    </row>
    <row r="135" spans="1:19" s="5" customFormat="1" ht="256.89999999999998" customHeight="1" x14ac:dyDescent="0.25">
      <c r="A135" s="14" t="s">
        <v>201</v>
      </c>
      <c r="B135" s="16" t="s">
        <v>200</v>
      </c>
      <c r="C135" s="23" t="s">
        <v>150</v>
      </c>
      <c r="D135" s="44">
        <f t="shared" ref="D135" si="86">G135+I135+K135+M135</f>
        <v>28283.8</v>
      </c>
      <c r="E135" s="44">
        <f t="shared" ref="E135" si="87">H135+J135+L135+N135</f>
        <v>20963.7</v>
      </c>
      <c r="F135" s="44">
        <f t="shared" ref="F135" si="88">E135/D135*100</f>
        <v>74.11910705067919</v>
      </c>
      <c r="G135" s="54">
        <v>0</v>
      </c>
      <c r="H135" s="54">
        <v>0</v>
      </c>
      <c r="I135" s="64">
        <v>28283.8</v>
      </c>
      <c r="J135" s="44">
        <v>20963.7</v>
      </c>
      <c r="K135" s="54">
        <v>0</v>
      </c>
      <c r="L135" s="54">
        <v>0</v>
      </c>
      <c r="M135" s="54">
        <v>0</v>
      </c>
      <c r="N135" s="54">
        <v>0</v>
      </c>
      <c r="O135" s="25" t="s">
        <v>268</v>
      </c>
      <c r="P135" s="25">
        <v>100</v>
      </c>
      <c r="Q135" s="25">
        <v>100</v>
      </c>
      <c r="R135" s="25"/>
      <c r="S135" s="25"/>
    </row>
    <row r="136" spans="1:19" s="11" customFormat="1" ht="65.25" customHeight="1" x14ac:dyDescent="0.25">
      <c r="A136" s="101" t="s">
        <v>60</v>
      </c>
      <c r="B136" s="102"/>
      <c r="C136" s="103"/>
      <c r="D136" s="104"/>
      <c r="E136" s="105"/>
      <c r="F136" s="105"/>
      <c r="G136" s="105"/>
      <c r="H136" s="105"/>
      <c r="I136" s="105"/>
      <c r="J136" s="105"/>
      <c r="K136" s="105"/>
      <c r="L136" s="105"/>
      <c r="M136" s="105"/>
      <c r="N136" s="105"/>
      <c r="O136" s="105"/>
      <c r="P136" s="105"/>
      <c r="Q136" s="105"/>
      <c r="R136" s="105"/>
      <c r="S136" s="106"/>
    </row>
    <row r="137" spans="1:19" s="5" customFormat="1" ht="25.5" hidden="1" x14ac:dyDescent="0.25">
      <c r="A137" s="48" t="s">
        <v>107</v>
      </c>
      <c r="B137" s="15" t="s">
        <v>108</v>
      </c>
      <c r="C137" s="45"/>
      <c r="D137" s="46">
        <f>D139+D141</f>
        <v>0</v>
      </c>
      <c r="E137" s="46">
        <f>E139+E141</f>
        <v>0</v>
      </c>
      <c r="F137" s="46" t="e">
        <f>E137/D137*100</f>
        <v>#DIV/0!</v>
      </c>
      <c r="G137" s="46">
        <f t="shared" ref="G137:N137" si="89">G139+G141</f>
        <v>0</v>
      </c>
      <c r="H137" s="46">
        <f t="shared" si="89"/>
        <v>0</v>
      </c>
      <c r="I137" s="55">
        <f t="shared" si="89"/>
        <v>0</v>
      </c>
      <c r="J137" s="46">
        <f t="shared" si="89"/>
        <v>0</v>
      </c>
      <c r="K137" s="46">
        <f t="shared" si="89"/>
        <v>0</v>
      </c>
      <c r="L137" s="46">
        <f t="shared" si="89"/>
        <v>0</v>
      </c>
      <c r="M137" s="46">
        <f t="shared" si="89"/>
        <v>0</v>
      </c>
      <c r="N137" s="46">
        <f t="shared" si="89"/>
        <v>0</v>
      </c>
      <c r="O137" s="23"/>
      <c r="P137" s="23"/>
      <c r="Q137" s="23"/>
      <c r="R137" s="23"/>
      <c r="S137" s="23"/>
    </row>
    <row r="138" spans="1:19" s="5" customFormat="1" hidden="1" x14ac:dyDescent="0.25">
      <c r="A138" s="14"/>
      <c r="B138" s="16" t="s">
        <v>38</v>
      </c>
      <c r="C138" s="23"/>
      <c r="D138" s="26"/>
      <c r="E138" s="26"/>
      <c r="F138" s="26"/>
      <c r="G138" s="26"/>
      <c r="H138" s="26"/>
      <c r="I138" s="44"/>
      <c r="J138" s="26"/>
      <c r="K138" s="26"/>
      <c r="L138" s="26"/>
      <c r="M138" s="26"/>
      <c r="N138" s="26"/>
      <c r="O138" s="23"/>
      <c r="P138" s="23"/>
      <c r="Q138" s="23"/>
      <c r="R138" s="23"/>
      <c r="S138" s="23"/>
    </row>
    <row r="139" spans="1:19" s="5" customFormat="1" ht="197.25" hidden="1" customHeight="1" x14ac:dyDescent="0.25">
      <c r="A139" s="14" t="s">
        <v>109</v>
      </c>
      <c r="B139" s="16" t="s">
        <v>162</v>
      </c>
      <c r="C139" s="23" t="s">
        <v>140</v>
      </c>
      <c r="D139" s="26">
        <f t="shared" ref="D139:E139" si="90">G139+I139+K139+M139</f>
        <v>0</v>
      </c>
      <c r="E139" s="26">
        <f t="shared" si="90"/>
        <v>0</v>
      </c>
      <c r="F139" s="26" t="e">
        <f t="shared" ref="F139" si="91">E139/D139*100</f>
        <v>#DIV/0!</v>
      </c>
      <c r="G139" s="24">
        <v>0</v>
      </c>
      <c r="H139" s="24">
        <v>0</v>
      </c>
      <c r="I139" s="44"/>
      <c r="J139" s="24"/>
      <c r="K139" s="24">
        <v>0</v>
      </c>
      <c r="L139" s="24">
        <v>0</v>
      </c>
      <c r="M139" s="24">
        <v>0</v>
      </c>
      <c r="N139" s="24">
        <v>0</v>
      </c>
      <c r="O139" s="23" t="s">
        <v>163</v>
      </c>
      <c r="P139" s="25">
        <v>70</v>
      </c>
      <c r="Q139" s="25">
        <v>70</v>
      </c>
      <c r="R139" s="35"/>
      <c r="S139" s="35"/>
    </row>
    <row r="140" spans="1:19" s="11" customFormat="1" ht="65.25" hidden="1" customHeight="1" x14ac:dyDescent="0.25">
      <c r="A140" s="101" t="s">
        <v>60</v>
      </c>
      <c r="B140" s="102"/>
      <c r="C140" s="103"/>
      <c r="D140" s="104"/>
      <c r="E140" s="105"/>
      <c r="F140" s="105"/>
      <c r="G140" s="105"/>
      <c r="H140" s="105"/>
      <c r="I140" s="105"/>
      <c r="J140" s="105"/>
      <c r="K140" s="105"/>
      <c r="L140" s="105"/>
      <c r="M140" s="105"/>
      <c r="N140" s="105"/>
      <c r="O140" s="105"/>
      <c r="P140" s="105"/>
      <c r="Q140" s="105"/>
      <c r="R140" s="105"/>
      <c r="S140" s="106"/>
    </row>
    <row r="141" spans="1:19" s="5" customFormat="1" ht="231.75" hidden="1" customHeight="1" x14ac:dyDescent="0.25">
      <c r="A141" s="14" t="s">
        <v>110</v>
      </c>
      <c r="B141" s="16" t="s">
        <v>164</v>
      </c>
      <c r="C141" s="23" t="s">
        <v>113</v>
      </c>
      <c r="D141" s="26">
        <f t="shared" ref="D141:E141" si="92">G141+I141+K141+M141</f>
        <v>0</v>
      </c>
      <c r="E141" s="26">
        <f t="shared" si="92"/>
        <v>0</v>
      </c>
      <c r="F141" s="26" t="e">
        <f t="shared" ref="F141" si="93">E141/D141*100</f>
        <v>#DIV/0!</v>
      </c>
      <c r="G141" s="26">
        <v>0</v>
      </c>
      <c r="H141" s="26">
        <v>0</v>
      </c>
      <c r="I141" s="44"/>
      <c r="J141" s="26"/>
      <c r="K141" s="26">
        <v>0</v>
      </c>
      <c r="L141" s="26">
        <v>0</v>
      </c>
      <c r="M141" s="26">
        <v>0</v>
      </c>
      <c r="N141" s="26">
        <v>0</v>
      </c>
      <c r="O141" s="23" t="s">
        <v>175</v>
      </c>
      <c r="P141" s="25" t="s">
        <v>183</v>
      </c>
      <c r="Q141" s="25" t="s">
        <v>183</v>
      </c>
      <c r="R141" s="35"/>
      <c r="S141" s="35"/>
    </row>
    <row r="142" spans="1:19" s="11" customFormat="1" ht="58.5" hidden="1" customHeight="1" x14ac:dyDescent="0.25">
      <c r="A142" s="101" t="s">
        <v>60</v>
      </c>
      <c r="B142" s="102"/>
      <c r="C142" s="103"/>
      <c r="D142" s="104"/>
      <c r="E142" s="105"/>
      <c r="F142" s="105"/>
      <c r="G142" s="105"/>
      <c r="H142" s="105"/>
      <c r="I142" s="105"/>
      <c r="J142" s="105"/>
      <c r="K142" s="105"/>
      <c r="L142" s="105"/>
      <c r="M142" s="105"/>
      <c r="N142" s="105"/>
      <c r="O142" s="105"/>
      <c r="P142" s="105"/>
      <c r="Q142" s="105"/>
      <c r="R142" s="105"/>
      <c r="S142" s="106"/>
    </row>
    <row r="143" spans="1:19" s="5" customFormat="1" ht="165.75" x14ac:dyDescent="0.25">
      <c r="A143" s="14" t="s">
        <v>211</v>
      </c>
      <c r="B143" s="16" t="s">
        <v>216</v>
      </c>
      <c r="C143" s="23" t="s">
        <v>150</v>
      </c>
      <c r="D143" s="44">
        <f t="shared" ref="D143" si="94">G143+I143+K143+M143</f>
        <v>156096.6</v>
      </c>
      <c r="E143" s="44">
        <f t="shared" ref="E143" si="95">H143+J143+L143+N143</f>
        <v>111010.2</v>
      </c>
      <c r="F143" s="44">
        <f t="shared" ref="F143" si="96">E143/D143*100</f>
        <v>71.116347185012359</v>
      </c>
      <c r="G143" s="54">
        <v>0</v>
      </c>
      <c r="H143" s="54">
        <v>0</v>
      </c>
      <c r="I143" s="64">
        <v>156096.6</v>
      </c>
      <c r="J143" s="44">
        <v>111010.2</v>
      </c>
      <c r="K143" s="54">
        <v>0</v>
      </c>
      <c r="L143" s="54">
        <v>0</v>
      </c>
      <c r="M143" s="54">
        <v>0</v>
      </c>
      <c r="N143" s="54">
        <v>0</v>
      </c>
      <c r="O143" s="25" t="s">
        <v>292</v>
      </c>
      <c r="P143" s="25">
        <v>16</v>
      </c>
      <c r="Q143" s="25">
        <v>16</v>
      </c>
      <c r="R143" s="25"/>
      <c r="S143" s="25"/>
    </row>
    <row r="144" spans="1:19" s="11" customFormat="1" ht="65.25" customHeight="1" x14ac:dyDescent="0.25">
      <c r="A144" s="101" t="s">
        <v>60</v>
      </c>
      <c r="B144" s="102"/>
      <c r="C144" s="103"/>
      <c r="D144" s="110"/>
      <c r="E144" s="111"/>
      <c r="F144" s="111"/>
      <c r="G144" s="111"/>
      <c r="H144" s="111"/>
      <c r="I144" s="111"/>
      <c r="J144" s="111"/>
      <c r="K144" s="111"/>
      <c r="L144" s="111"/>
      <c r="M144" s="111"/>
      <c r="N144" s="111"/>
      <c r="O144" s="111"/>
      <c r="P144" s="111"/>
      <c r="Q144" s="111"/>
      <c r="R144" s="111"/>
      <c r="S144" s="112"/>
    </row>
    <row r="145" spans="1:19" s="5" customFormat="1" ht="318.75" x14ac:dyDescent="0.25">
      <c r="A145" s="14" t="s">
        <v>212</v>
      </c>
      <c r="B145" s="16" t="s">
        <v>213</v>
      </c>
      <c r="C145" s="23" t="s">
        <v>150</v>
      </c>
      <c r="D145" s="44">
        <f t="shared" ref="D145" si="97">G145+I145+K145+M145</f>
        <v>84377.8</v>
      </c>
      <c r="E145" s="44">
        <f t="shared" ref="E145" si="98">H145+J145+L145+N145</f>
        <v>50587</v>
      </c>
      <c r="F145" s="44">
        <f t="shared" ref="F145" si="99">E145/D145*100</f>
        <v>59.952973412437871</v>
      </c>
      <c r="G145" s="54">
        <v>0</v>
      </c>
      <c r="H145" s="54">
        <v>0</v>
      </c>
      <c r="I145" s="44">
        <v>84377.8</v>
      </c>
      <c r="J145" s="44">
        <v>50587</v>
      </c>
      <c r="K145" s="54">
        <v>0</v>
      </c>
      <c r="L145" s="54">
        <v>0</v>
      </c>
      <c r="M145" s="54">
        <v>0</v>
      </c>
      <c r="N145" s="54">
        <v>0</v>
      </c>
      <c r="O145" s="25" t="s">
        <v>293</v>
      </c>
      <c r="P145" s="25">
        <v>100</v>
      </c>
      <c r="Q145" s="25">
        <v>100</v>
      </c>
      <c r="R145" s="25"/>
      <c r="S145" s="25"/>
    </row>
    <row r="146" spans="1:19" s="11" customFormat="1" ht="65.25" customHeight="1" x14ac:dyDescent="0.25">
      <c r="A146" s="101" t="s">
        <v>60</v>
      </c>
      <c r="B146" s="102"/>
      <c r="C146" s="103"/>
      <c r="D146" s="110"/>
      <c r="E146" s="111"/>
      <c r="F146" s="111"/>
      <c r="G146" s="111"/>
      <c r="H146" s="111"/>
      <c r="I146" s="111"/>
      <c r="J146" s="111"/>
      <c r="K146" s="111"/>
      <c r="L146" s="111"/>
      <c r="M146" s="111"/>
      <c r="N146" s="111"/>
      <c r="O146" s="111"/>
      <c r="P146" s="111"/>
      <c r="Q146" s="111"/>
      <c r="R146" s="111"/>
      <c r="S146" s="112"/>
    </row>
    <row r="147" spans="1:19" s="5" customFormat="1" ht="127.5" x14ac:dyDescent="0.25">
      <c r="A147" s="14" t="s">
        <v>214</v>
      </c>
      <c r="B147" s="16" t="s">
        <v>215</v>
      </c>
      <c r="C147" s="23" t="s">
        <v>150</v>
      </c>
      <c r="D147" s="44">
        <f t="shared" ref="D147" si="100">G147+I147+K147+M147</f>
        <v>16447.599999999999</v>
      </c>
      <c r="E147" s="44">
        <f t="shared" ref="E147" si="101">H147+J147+L147+N147</f>
        <v>11259.3</v>
      </c>
      <c r="F147" s="44">
        <f t="shared" ref="F147" si="102">E147/D147*100</f>
        <v>68.455580145431554</v>
      </c>
      <c r="G147" s="54">
        <v>0</v>
      </c>
      <c r="H147" s="54">
        <v>0</v>
      </c>
      <c r="I147" s="64">
        <v>16447.599999999999</v>
      </c>
      <c r="J147" s="44">
        <v>11259.3</v>
      </c>
      <c r="K147" s="54">
        <v>0</v>
      </c>
      <c r="L147" s="54">
        <v>0</v>
      </c>
      <c r="M147" s="54">
        <v>0</v>
      </c>
      <c r="N147" s="54">
        <v>0</v>
      </c>
      <c r="O147" s="25" t="s">
        <v>294</v>
      </c>
      <c r="P147" s="25">
        <v>100</v>
      </c>
      <c r="Q147" s="25">
        <v>100</v>
      </c>
      <c r="R147" s="25"/>
      <c r="S147" s="25"/>
    </row>
    <row r="148" spans="1:19" s="11" customFormat="1" ht="65.25" customHeight="1" x14ac:dyDescent="0.25">
      <c r="A148" s="101" t="s">
        <v>60</v>
      </c>
      <c r="B148" s="102"/>
      <c r="C148" s="103"/>
      <c r="D148" s="110"/>
      <c r="E148" s="111"/>
      <c r="F148" s="111"/>
      <c r="G148" s="111"/>
      <c r="H148" s="111"/>
      <c r="I148" s="111"/>
      <c r="J148" s="111"/>
      <c r="K148" s="111"/>
      <c r="L148" s="111"/>
      <c r="M148" s="111"/>
      <c r="N148" s="111"/>
      <c r="O148" s="111"/>
      <c r="P148" s="111"/>
      <c r="Q148" s="111"/>
      <c r="R148" s="111"/>
      <c r="S148" s="112"/>
    </row>
    <row r="149" spans="1:19" s="5" customFormat="1" ht="409.5" x14ac:dyDescent="0.25">
      <c r="A149" s="14" t="s">
        <v>243</v>
      </c>
      <c r="B149" s="16" t="s">
        <v>296</v>
      </c>
      <c r="C149" s="61" t="s">
        <v>244</v>
      </c>
      <c r="D149" s="44">
        <f t="shared" ref="D149" si="103">G149+I149+K149+M149</f>
        <v>69617.2</v>
      </c>
      <c r="E149" s="44">
        <f t="shared" ref="E149" si="104">H149+J149+L149+N149</f>
        <v>48624.6</v>
      </c>
      <c r="F149" s="44">
        <f t="shared" ref="F149" si="105">E149/D149*100</f>
        <v>69.845670322851248</v>
      </c>
      <c r="G149" s="54">
        <v>69617.2</v>
      </c>
      <c r="H149" s="54">
        <v>48624.6</v>
      </c>
      <c r="I149" s="44">
        <v>0</v>
      </c>
      <c r="J149" s="44">
        <v>0</v>
      </c>
      <c r="K149" s="54">
        <v>0</v>
      </c>
      <c r="L149" s="54">
        <v>0</v>
      </c>
      <c r="M149" s="54">
        <v>0</v>
      </c>
      <c r="N149" s="54">
        <v>0</v>
      </c>
      <c r="O149" s="25" t="s">
        <v>295</v>
      </c>
      <c r="P149" s="25">
        <v>100</v>
      </c>
      <c r="Q149" s="25">
        <v>100</v>
      </c>
      <c r="R149" s="25"/>
      <c r="S149" s="25"/>
    </row>
    <row r="150" spans="1:19" s="11" customFormat="1" ht="65.25" customHeight="1" x14ac:dyDescent="0.25">
      <c r="A150" s="101" t="s">
        <v>60</v>
      </c>
      <c r="B150" s="102"/>
      <c r="C150" s="103"/>
      <c r="D150" s="110"/>
      <c r="E150" s="111"/>
      <c r="F150" s="111"/>
      <c r="G150" s="111"/>
      <c r="H150" s="111"/>
      <c r="I150" s="111"/>
      <c r="J150" s="111"/>
      <c r="K150" s="111"/>
      <c r="L150" s="111"/>
      <c r="M150" s="111"/>
      <c r="N150" s="111"/>
      <c r="O150" s="111"/>
      <c r="P150" s="111"/>
      <c r="Q150" s="111"/>
      <c r="R150" s="111"/>
      <c r="S150" s="112"/>
    </row>
    <row r="151" spans="1:19" s="5" customFormat="1" ht="76.5" x14ac:dyDescent="0.25">
      <c r="A151" s="48" t="s">
        <v>111</v>
      </c>
      <c r="B151" s="15" t="s">
        <v>112</v>
      </c>
      <c r="C151" s="45"/>
      <c r="D151" s="46">
        <f>G151+I151+K151+M151</f>
        <v>70529.399999999994</v>
      </c>
      <c r="E151" s="46">
        <f>H151+J151+L151+N151</f>
        <v>56741.4</v>
      </c>
      <c r="F151" s="46">
        <f>E151/D151*100</f>
        <v>80.450705663170268</v>
      </c>
      <c r="G151" s="46">
        <f>G153+G155</f>
        <v>46190.6</v>
      </c>
      <c r="H151" s="46">
        <f t="shared" ref="H151:N151" si="106">H153+H155</f>
        <v>36331.300000000003</v>
      </c>
      <c r="I151" s="46">
        <f t="shared" si="106"/>
        <v>24338.799999999999</v>
      </c>
      <c r="J151" s="46">
        <f t="shared" si="106"/>
        <v>20410.099999999999</v>
      </c>
      <c r="K151" s="46">
        <f t="shared" si="106"/>
        <v>0</v>
      </c>
      <c r="L151" s="46">
        <f t="shared" si="106"/>
        <v>0</v>
      </c>
      <c r="M151" s="46">
        <f t="shared" si="106"/>
        <v>0</v>
      </c>
      <c r="N151" s="46">
        <f t="shared" si="106"/>
        <v>0</v>
      </c>
      <c r="O151" s="23"/>
      <c r="P151" s="23"/>
      <c r="Q151" s="23"/>
      <c r="R151" s="23"/>
      <c r="S151" s="23"/>
    </row>
    <row r="152" spans="1:19" s="5" customFormat="1" x14ac:dyDescent="0.25">
      <c r="A152" s="14"/>
      <c r="B152" s="16" t="s">
        <v>38</v>
      </c>
      <c r="C152" s="23"/>
      <c r="D152" s="26"/>
      <c r="E152" s="26"/>
      <c r="F152" s="26"/>
      <c r="G152" s="26"/>
      <c r="H152" s="26"/>
      <c r="I152" s="44"/>
      <c r="J152" s="26"/>
      <c r="K152" s="26"/>
      <c r="L152" s="26"/>
      <c r="M152" s="26"/>
      <c r="N152" s="26"/>
      <c r="O152" s="23"/>
      <c r="P152" s="23"/>
      <c r="Q152" s="23"/>
      <c r="R152" s="23"/>
      <c r="S152" s="23"/>
    </row>
    <row r="153" spans="1:19" s="5" customFormat="1" ht="245.25" customHeight="1" x14ac:dyDescent="0.25">
      <c r="A153" s="14" t="s">
        <v>202</v>
      </c>
      <c r="B153" s="16" t="s">
        <v>203</v>
      </c>
      <c r="C153" s="23" t="s">
        <v>150</v>
      </c>
      <c r="D153" s="26">
        <f t="shared" ref="D153" si="107">G153+I153+K153+M153</f>
        <v>23872.2</v>
      </c>
      <c r="E153" s="26">
        <f t="shared" ref="E153" si="108">H153+J153+L153+N153</f>
        <v>20043.099999999999</v>
      </c>
      <c r="F153" s="26">
        <f t="shared" ref="F153" si="109">E153/D153*100</f>
        <v>83.960003686296176</v>
      </c>
      <c r="G153" s="26">
        <v>0</v>
      </c>
      <c r="H153" s="26">
        <v>0</v>
      </c>
      <c r="I153" s="44">
        <v>23872.2</v>
      </c>
      <c r="J153" s="26">
        <v>20043.099999999999</v>
      </c>
      <c r="K153" s="26">
        <v>0</v>
      </c>
      <c r="L153" s="26">
        <v>0</v>
      </c>
      <c r="M153" s="44">
        <v>0</v>
      </c>
      <c r="N153" s="44">
        <v>0</v>
      </c>
      <c r="O153" s="23" t="s">
        <v>297</v>
      </c>
      <c r="P153" s="25" t="s">
        <v>207</v>
      </c>
      <c r="Q153" s="35" t="s">
        <v>207</v>
      </c>
      <c r="R153" s="25"/>
      <c r="S153" s="35"/>
    </row>
    <row r="154" spans="1:19" s="11" customFormat="1" ht="66.75" customHeight="1" x14ac:dyDescent="0.25">
      <c r="A154" s="101" t="s">
        <v>60</v>
      </c>
      <c r="B154" s="102"/>
      <c r="C154" s="103"/>
      <c r="D154" s="113"/>
      <c r="E154" s="114"/>
      <c r="F154" s="114"/>
      <c r="G154" s="114"/>
      <c r="H154" s="114"/>
      <c r="I154" s="114"/>
      <c r="J154" s="114"/>
      <c r="K154" s="114"/>
      <c r="L154" s="114"/>
      <c r="M154" s="114"/>
      <c r="N154" s="114"/>
      <c r="O154" s="114"/>
      <c r="P154" s="114"/>
      <c r="Q154" s="114"/>
      <c r="R154" s="114"/>
      <c r="S154" s="115"/>
    </row>
    <row r="155" spans="1:19" s="5" customFormat="1" ht="222" customHeight="1" x14ac:dyDescent="0.25">
      <c r="A155" s="14" t="s">
        <v>245</v>
      </c>
      <c r="B155" s="16" t="s">
        <v>246</v>
      </c>
      <c r="C155" s="23" t="s">
        <v>150</v>
      </c>
      <c r="D155" s="26">
        <f t="shared" ref="D155" si="110">G155+I155+K155+M155</f>
        <v>46657.2</v>
      </c>
      <c r="E155" s="26">
        <f t="shared" ref="E155" si="111">H155+J155+L155+N155</f>
        <v>36698.300000000003</v>
      </c>
      <c r="F155" s="26">
        <f t="shared" ref="F155" si="112">E155/D155*100</f>
        <v>78.655170048781329</v>
      </c>
      <c r="G155" s="26">
        <v>46190.6</v>
      </c>
      <c r="H155" s="26">
        <v>36331.300000000003</v>
      </c>
      <c r="I155" s="44">
        <v>466.6</v>
      </c>
      <c r="J155" s="26">
        <v>367</v>
      </c>
      <c r="K155" s="26">
        <v>0</v>
      </c>
      <c r="L155" s="26">
        <v>0</v>
      </c>
      <c r="M155" s="44">
        <v>0</v>
      </c>
      <c r="N155" s="44">
        <v>0</v>
      </c>
      <c r="O155" s="23" t="s">
        <v>298</v>
      </c>
      <c r="P155" s="35">
        <v>9</v>
      </c>
      <c r="Q155" s="35">
        <v>9</v>
      </c>
      <c r="R155" s="25"/>
      <c r="S155" s="35"/>
    </row>
    <row r="156" spans="1:19" s="11" customFormat="1" ht="66.75" customHeight="1" x14ac:dyDescent="0.25">
      <c r="A156" s="101" t="s">
        <v>60</v>
      </c>
      <c r="B156" s="102"/>
      <c r="C156" s="103"/>
      <c r="D156" s="113"/>
      <c r="E156" s="114"/>
      <c r="F156" s="114"/>
      <c r="G156" s="114"/>
      <c r="H156" s="114"/>
      <c r="I156" s="114"/>
      <c r="J156" s="114"/>
      <c r="K156" s="114"/>
      <c r="L156" s="114"/>
      <c r="M156" s="114"/>
      <c r="N156" s="114"/>
      <c r="O156" s="114"/>
      <c r="P156" s="114"/>
      <c r="Q156" s="114"/>
      <c r="R156" s="114"/>
      <c r="S156" s="115"/>
    </row>
    <row r="157" spans="1:19" s="5" customFormat="1" ht="132" customHeight="1" x14ac:dyDescent="0.25">
      <c r="A157" s="14" t="s">
        <v>62</v>
      </c>
      <c r="B157" s="15" t="s">
        <v>48</v>
      </c>
      <c r="C157" s="45"/>
      <c r="D157" s="46">
        <f>G157+I157+K157+M157</f>
        <v>184794.59999999998</v>
      </c>
      <c r="E157" s="46">
        <f>H157+J157+L157+N157</f>
        <v>117470.39999999999</v>
      </c>
      <c r="F157" s="46">
        <f>E157/D157*100</f>
        <v>63.568091275394409</v>
      </c>
      <c r="G157" s="55">
        <f>G159+G161+G163+G165+G167+G169</f>
        <v>0</v>
      </c>
      <c r="H157" s="55">
        <f t="shared" ref="H157:N157" si="113">H159+H161+H163+H165+H167+H169</f>
        <v>0</v>
      </c>
      <c r="I157" s="55">
        <f t="shared" si="113"/>
        <v>184794.59999999998</v>
      </c>
      <c r="J157" s="55">
        <f t="shared" si="113"/>
        <v>117470.39999999999</v>
      </c>
      <c r="K157" s="55">
        <f t="shared" si="113"/>
        <v>0</v>
      </c>
      <c r="L157" s="55">
        <f t="shared" si="113"/>
        <v>0</v>
      </c>
      <c r="M157" s="55">
        <f t="shared" si="113"/>
        <v>0</v>
      </c>
      <c r="N157" s="55">
        <f t="shared" si="113"/>
        <v>0</v>
      </c>
      <c r="O157" s="23"/>
      <c r="P157" s="23"/>
      <c r="Q157" s="23"/>
      <c r="R157" s="23"/>
      <c r="S157" s="23"/>
    </row>
    <row r="158" spans="1:19" s="5" customFormat="1" x14ac:dyDescent="0.25">
      <c r="A158" s="14"/>
      <c r="B158" s="16" t="s">
        <v>38</v>
      </c>
      <c r="C158" s="23"/>
      <c r="D158" s="26"/>
      <c r="E158" s="26"/>
      <c r="F158" s="26"/>
      <c r="G158" s="26"/>
      <c r="H158" s="26"/>
      <c r="I158" s="44"/>
      <c r="J158" s="26"/>
      <c r="K158" s="26"/>
      <c r="L158" s="26"/>
      <c r="M158" s="26"/>
      <c r="N158" s="26"/>
      <c r="O158" s="23"/>
      <c r="P158" s="23"/>
      <c r="Q158" s="23"/>
      <c r="R158" s="23"/>
      <c r="S158" s="23"/>
    </row>
    <row r="159" spans="1:19" s="5" customFormat="1" ht="195" customHeight="1" x14ac:dyDescent="0.25">
      <c r="A159" s="14" t="s">
        <v>63</v>
      </c>
      <c r="B159" s="16" t="s">
        <v>141</v>
      </c>
      <c r="C159" s="23" t="s">
        <v>28</v>
      </c>
      <c r="D159" s="26">
        <f t="shared" ref="D159:E163" si="114">G159+I159+K159+M159</f>
        <v>2975</v>
      </c>
      <c r="E159" s="26">
        <f t="shared" si="114"/>
        <v>2124.8000000000002</v>
      </c>
      <c r="F159" s="26">
        <f t="shared" si="11"/>
        <v>71.421848739495815</v>
      </c>
      <c r="G159" s="24">
        <v>0</v>
      </c>
      <c r="H159" s="24">
        <v>0</v>
      </c>
      <c r="I159" s="44">
        <v>2975</v>
      </c>
      <c r="J159" s="44">
        <v>2124.8000000000002</v>
      </c>
      <c r="K159" s="24">
        <v>0</v>
      </c>
      <c r="L159" s="24">
        <v>0</v>
      </c>
      <c r="M159" s="24">
        <v>0</v>
      </c>
      <c r="N159" s="24">
        <v>0</v>
      </c>
      <c r="O159" s="23" t="s">
        <v>299</v>
      </c>
      <c r="P159" s="23">
        <v>100</v>
      </c>
      <c r="Q159" s="35">
        <v>100</v>
      </c>
      <c r="R159" s="25"/>
      <c r="S159" s="35"/>
    </row>
    <row r="160" spans="1:19" s="11" customFormat="1" ht="60" customHeight="1" x14ac:dyDescent="0.25">
      <c r="A160" s="101" t="s">
        <v>60</v>
      </c>
      <c r="B160" s="102"/>
      <c r="C160" s="103"/>
      <c r="D160" s="98"/>
      <c r="E160" s="99"/>
      <c r="F160" s="99"/>
      <c r="G160" s="99"/>
      <c r="H160" s="99"/>
      <c r="I160" s="99"/>
      <c r="J160" s="99"/>
      <c r="K160" s="99"/>
      <c r="L160" s="99"/>
      <c r="M160" s="99"/>
      <c r="N160" s="99"/>
      <c r="O160" s="99"/>
      <c r="P160" s="99"/>
      <c r="Q160" s="99"/>
      <c r="R160" s="99"/>
      <c r="S160" s="100"/>
    </row>
    <row r="161" spans="1:19" s="5" customFormat="1" ht="85.15" customHeight="1" x14ac:dyDescent="0.25">
      <c r="A161" s="14" t="s">
        <v>64</v>
      </c>
      <c r="B161" s="16" t="s">
        <v>142</v>
      </c>
      <c r="C161" s="23" t="s">
        <v>28</v>
      </c>
      <c r="D161" s="26">
        <f t="shared" si="114"/>
        <v>2705.3</v>
      </c>
      <c r="E161" s="26">
        <f t="shared" si="114"/>
        <v>775.1</v>
      </c>
      <c r="F161" s="26">
        <f t="shared" si="11"/>
        <v>28.65116622925369</v>
      </c>
      <c r="G161" s="24">
        <v>0</v>
      </c>
      <c r="H161" s="24">
        <v>0</v>
      </c>
      <c r="I161" s="44">
        <v>2705.3</v>
      </c>
      <c r="J161" s="44">
        <v>775.1</v>
      </c>
      <c r="K161" s="24">
        <v>0</v>
      </c>
      <c r="L161" s="24">
        <v>0</v>
      </c>
      <c r="M161" s="24">
        <v>0</v>
      </c>
      <c r="N161" s="24">
        <v>0</v>
      </c>
      <c r="O161" s="23" t="s">
        <v>300</v>
      </c>
      <c r="P161" s="35" t="s">
        <v>208</v>
      </c>
      <c r="Q161" s="35" t="s">
        <v>208</v>
      </c>
      <c r="R161" s="25"/>
      <c r="S161" s="35"/>
    </row>
    <row r="162" spans="1:19" s="11" customFormat="1" ht="60" customHeight="1" x14ac:dyDescent="0.25">
      <c r="A162" s="101" t="s">
        <v>60</v>
      </c>
      <c r="B162" s="102"/>
      <c r="C162" s="103"/>
      <c r="D162" s="104"/>
      <c r="E162" s="105"/>
      <c r="F162" s="105"/>
      <c r="G162" s="105"/>
      <c r="H162" s="105"/>
      <c r="I162" s="105"/>
      <c r="J162" s="105"/>
      <c r="K162" s="105"/>
      <c r="L162" s="105"/>
      <c r="M162" s="105"/>
      <c r="N162" s="105"/>
      <c r="O162" s="105"/>
      <c r="P162" s="105"/>
      <c r="Q162" s="105"/>
      <c r="R162" s="105"/>
      <c r="S162" s="106"/>
    </row>
    <row r="163" spans="1:19" s="5" customFormat="1" ht="74.25" customHeight="1" x14ac:dyDescent="0.25">
      <c r="A163" s="14" t="s">
        <v>65</v>
      </c>
      <c r="B163" s="16" t="s">
        <v>114</v>
      </c>
      <c r="C163" s="23" t="s">
        <v>28</v>
      </c>
      <c r="D163" s="44">
        <f t="shared" si="114"/>
        <v>143532.79999999999</v>
      </c>
      <c r="E163" s="44">
        <f t="shared" si="114"/>
        <v>112428.8</v>
      </c>
      <c r="F163" s="44">
        <f t="shared" si="11"/>
        <v>78.329691889240664</v>
      </c>
      <c r="G163" s="54">
        <v>0</v>
      </c>
      <c r="H163" s="54">
        <v>0</v>
      </c>
      <c r="I163" s="64">
        <v>143532.79999999999</v>
      </c>
      <c r="J163" s="44">
        <v>112428.8</v>
      </c>
      <c r="K163" s="54">
        <v>0</v>
      </c>
      <c r="L163" s="54">
        <v>0</v>
      </c>
      <c r="M163" s="54">
        <v>0</v>
      </c>
      <c r="N163" s="54">
        <v>0</v>
      </c>
      <c r="O163" s="25" t="s">
        <v>261</v>
      </c>
      <c r="P163" s="25">
        <v>1</v>
      </c>
      <c r="Q163" s="25">
        <v>1</v>
      </c>
      <c r="R163" s="25"/>
      <c r="S163" s="25"/>
    </row>
    <row r="164" spans="1:19" s="11" customFormat="1" ht="58.5" customHeight="1" x14ac:dyDescent="0.25">
      <c r="A164" s="101" t="s">
        <v>60</v>
      </c>
      <c r="B164" s="102"/>
      <c r="C164" s="103"/>
      <c r="D164" s="104"/>
      <c r="E164" s="105"/>
      <c r="F164" s="105"/>
      <c r="G164" s="105"/>
      <c r="H164" s="105"/>
      <c r="I164" s="105"/>
      <c r="J164" s="105"/>
      <c r="K164" s="105"/>
      <c r="L164" s="105"/>
      <c r="M164" s="105"/>
      <c r="N164" s="105"/>
      <c r="O164" s="105"/>
      <c r="P164" s="105"/>
      <c r="Q164" s="105"/>
      <c r="R164" s="105"/>
      <c r="S164" s="106"/>
    </row>
    <row r="165" spans="1:19" s="5" customFormat="1" ht="195.75" customHeight="1" x14ac:dyDescent="0.25">
      <c r="A165" s="14" t="s">
        <v>76</v>
      </c>
      <c r="B165" s="16" t="s">
        <v>204</v>
      </c>
      <c r="C165" s="23" t="s">
        <v>140</v>
      </c>
      <c r="D165" s="26">
        <f t="shared" ref="D165:E167" si="115">G165+I165+K165+M165</f>
        <v>34455.5</v>
      </c>
      <c r="E165" s="26">
        <f t="shared" si="115"/>
        <v>2058.1999999999998</v>
      </c>
      <c r="F165" s="26">
        <f t="shared" si="11"/>
        <v>5.9735020533731911</v>
      </c>
      <c r="G165" s="24">
        <v>0</v>
      </c>
      <c r="H165" s="24">
        <v>0</v>
      </c>
      <c r="I165" s="64">
        <v>34455.5</v>
      </c>
      <c r="J165" s="24">
        <v>2058.1999999999998</v>
      </c>
      <c r="K165" s="24">
        <v>0</v>
      </c>
      <c r="L165" s="24">
        <v>0</v>
      </c>
      <c r="M165" s="24">
        <v>0</v>
      </c>
      <c r="N165" s="24">
        <v>0</v>
      </c>
      <c r="O165" s="23" t="s">
        <v>319</v>
      </c>
      <c r="P165" s="25" t="s">
        <v>154</v>
      </c>
      <c r="Q165" s="25" t="s">
        <v>154</v>
      </c>
      <c r="R165" s="35"/>
      <c r="S165" s="35"/>
    </row>
    <row r="166" spans="1:19" s="11" customFormat="1" ht="60" customHeight="1" x14ac:dyDescent="0.25">
      <c r="A166" s="101" t="s">
        <v>60</v>
      </c>
      <c r="B166" s="102"/>
      <c r="C166" s="103"/>
      <c r="D166" s="104"/>
      <c r="E166" s="105"/>
      <c r="F166" s="105"/>
      <c r="G166" s="105"/>
      <c r="H166" s="105"/>
      <c r="I166" s="105"/>
      <c r="J166" s="105"/>
      <c r="K166" s="105"/>
      <c r="L166" s="105"/>
      <c r="M166" s="105"/>
      <c r="N166" s="105"/>
      <c r="O166" s="105"/>
      <c r="P166" s="105"/>
      <c r="Q166" s="105"/>
      <c r="R166" s="105"/>
      <c r="S166" s="106"/>
    </row>
    <row r="167" spans="1:19" s="5" customFormat="1" ht="227.45" customHeight="1" x14ac:dyDescent="0.25">
      <c r="A167" s="14" t="s">
        <v>66</v>
      </c>
      <c r="B167" s="16" t="s">
        <v>115</v>
      </c>
      <c r="C167" s="23" t="s">
        <v>30</v>
      </c>
      <c r="D167" s="26">
        <f t="shared" si="115"/>
        <v>126</v>
      </c>
      <c r="E167" s="26">
        <f t="shared" si="115"/>
        <v>83.5</v>
      </c>
      <c r="F167" s="26">
        <f t="shared" si="11"/>
        <v>66.269841269841265</v>
      </c>
      <c r="G167" s="26">
        <v>0</v>
      </c>
      <c r="H167" s="26">
        <v>0</v>
      </c>
      <c r="I167" s="44">
        <v>126</v>
      </c>
      <c r="J167" s="26">
        <v>83.5</v>
      </c>
      <c r="K167" s="26">
        <v>0</v>
      </c>
      <c r="L167" s="26">
        <v>0</v>
      </c>
      <c r="M167" s="26">
        <v>0</v>
      </c>
      <c r="N167" s="26">
        <v>0</v>
      </c>
      <c r="O167" s="23" t="s">
        <v>301</v>
      </c>
      <c r="P167" s="23">
        <v>100</v>
      </c>
      <c r="Q167" s="35">
        <v>100</v>
      </c>
      <c r="R167" s="25"/>
      <c r="S167" s="35"/>
    </row>
    <row r="168" spans="1:19" s="11" customFormat="1" ht="58.5" customHeight="1" x14ac:dyDescent="0.25">
      <c r="A168" s="101" t="s">
        <v>60</v>
      </c>
      <c r="B168" s="102"/>
      <c r="C168" s="103"/>
      <c r="D168" s="104"/>
      <c r="E168" s="105"/>
      <c r="F168" s="105"/>
      <c r="G168" s="105"/>
      <c r="H168" s="105"/>
      <c r="I168" s="105"/>
      <c r="J168" s="105"/>
      <c r="K168" s="105"/>
      <c r="L168" s="105"/>
      <c r="M168" s="105"/>
      <c r="N168" s="105"/>
      <c r="O168" s="105"/>
      <c r="P168" s="105"/>
      <c r="Q168" s="105"/>
      <c r="R168" s="105"/>
      <c r="S168" s="106"/>
    </row>
    <row r="169" spans="1:19" s="5" customFormat="1" ht="76.5" x14ac:dyDescent="0.25">
      <c r="A169" s="14" t="s">
        <v>247</v>
      </c>
      <c r="B169" s="16" t="s">
        <v>248</v>
      </c>
      <c r="C169" s="23" t="s">
        <v>30</v>
      </c>
      <c r="D169" s="26">
        <f t="shared" ref="D169" si="116">G169+I169+K169+M169</f>
        <v>1000</v>
      </c>
      <c r="E169" s="26">
        <f t="shared" ref="E169" si="117">H169+J169+L169+N169</f>
        <v>0</v>
      </c>
      <c r="F169" s="26">
        <f t="shared" ref="F169" si="118">E169/D169*100</f>
        <v>0</v>
      </c>
      <c r="G169" s="26">
        <v>0</v>
      </c>
      <c r="H169" s="26">
        <v>0</v>
      </c>
      <c r="I169" s="44">
        <v>1000</v>
      </c>
      <c r="J169" s="44">
        <v>0</v>
      </c>
      <c r="K169" s="26">
        <v>0</v>
      </c>
      <c r="L169" s="26">
        <v>0</v>
      </c>
      <c r="M169" s="26">
        <v>0</v>
      </c>
      <c r="N169" s="26">
        <v>0</v>
      </c>
      <c r="O169" s="23" t="s">
        <v>302</v>
      </c>
      <c r="P169" s="23" t="s">
        <v>154</v>
      </c>
      <c r="Q169" s="35" t="s">
        <v>154</v>
      </c>
      <c r="R169" s="25"/>
      <c r="S169" s="35"/>
    </row>
    <row r="170" spans="1:19" s="11" customFormat="1" ht="58.5" customHeight="1" x14ac:dyDescent="0.25">
      <c r="A170" s="101" t="s">
        <v>60</v>
      </c>
      <c r="B170" s="102"/>
      <c r="C170" s="103"/>
      <c r="D170" s="104"/>
      <c r="E170" s="105"/>
      <c r="F170" s="105"/>
      <c r="G170" s="105"/>
      <c r="H170" s="105"/>
      <c r="I170" s="105"/>
      <c r="J170" s="105"/>
      <c r="K170" s="105"/>
      <c r="L170" s="105"/>
      <c r="M170" s="105"/>
      <c r="N170" s="105"/>
      <c r="O170" s="105"/>
      <c r="P170" s="105"/>
      <c r="Q170" s="105"/>
      <c r="R170" s="105"/>
      <c r="S170" s="106"/>
    </row>
    <row r="171" spans="1:19" s="5" customFormat="1" x14ac:dyDescent="0.25">
      <c r="A171" s="14"/>
      <c r="B171" s="15" t="s">
        <v>54</v>
      </c>
      <c r="C171" s="45"/>
      <c r="D171" s="46">
        <f>G171+I171+K171+M171</f>
        <v>1773166.1000000006</v>
      </c>
      <c r="E171" s="46">
        <f>H171+J171+L171+N171</f>
        <v>1250220.8</v>
      </c>
      <c r="F171" s="46">
        <f>E171/D171*100</f>
        <v>70.507822138038819</v>
      </c>
      <c r="G171" s="46">
        <f t="shared" ref="G171:N171" si="119">G125+G157+G151+G137</f>
        <v>115807.79999999999</v>
      </c>
      <c r="H171" s="46">
        <f t="shared" si="119"/>
        <v>84955.9</v>
      </c>
      <c r="I171" s="46">
        <f t="shared" si="119"/>
        <v>1657358.3000000005</v>
      </c>
      <c r="J171" s="46">
        <f t="shared" si="119"/>
        <v>1165264.9000000001</v>
      </c>
      <c r="K171" s="46">
        <f t="shared" si="119"/>
        <v>0</v>
      </c>
      <c r="L171" s="46">
        <f t="shared" si="119"/>
        <v>0</v>
      </c>
      <c r="M171" s="46">
        <f t="shared" si="119"/>
        <v>0</v>
      </c>
      <c r="N171" s="46">
        <f t="shared" si="119"/>
        <v>0</v>
      </c>
      <c r="O171" s="23"/>
      <c r="P171" s="23"/>
      <c r="Q171" s="23"/>
      <c r="R171" s="23"/>
      <c r="S171" s="23"/>
    </row>
    <row r="172" spans="1:19" s="5" customFormat="1" ht="66.75" customHeight="1" x14ac:dyDescent="0.25">
      <c r="A172" s="14" t="s">
        <v>67</v>
      </c>
      <c r="B172" s="15" t="s">
        <v>49</v>
      </c>
      <c r="C172" s="45"/>
      <c r="D172" s="46"/>
      <c r="E172" s="46"/>
      <c r="F172" s="46"/>
      <c r="G172" s="46"/>
      <c r="H172" s="46"/>
      <c r="I172" s="55"/>
      <c r="J172" s="46"/>
      <c r="K172" s="46"/>
      <c r="L172" s="46"/>
      <c r="M172" s="46"/>
      <c r="N172" s="46"/>
      <c r="O172" s="23"/>
      <c r="P172" s="23"/>
      <c r="Q172" s="23"/>
      <c r="R172" s="23"/>
      <c r="S172" s="23"/>
    </row>
    <row r="173" spans="1:19" s="5" customFormat="1" ht="63.75" x14ac:dyDescent="0.25">
      <c r="A173" s="14" t="s">
        <v>68</v>
      </c>
      <c r="B173" s="15" t="s">
        <v>50</v>
      </c>
      <c r="C173" s="45"/>
      <c r="D173" s="46">
        <f>G173+I173+K173+M173</f>
        <v>412342.1</v>
      </c>
      <c r="E173" s="46">
        <f>H173+J173+L173+N173</f>
        <v>306785.20000000007</v>
      </c>
      <c r="F173" s="46">
        <f>E173/D173*100</f>
        <v>74.400649363720092</v>
      </c>
      <c r="G173" s="46">
        <f>G175+G177+G181+G183+G185+G179+G187</f>
        <v>10436</v>
      </c>
      <c r="H173" s="46">
        <f t="shared" ref="H173:N173" si="120">H175+H177+H181+H183+H185+H179+H187</f>
        <v>7742.2</v>
      </c>
      <c r="I173" s="46">
        <f t="shared" si="120"/>
        <v>401906.1</v>
      </c>
      <c r="J173" s="46">
        <f t="shared" si="120"/>
        <v>299043.00000000006</v>
      </c>
      <c r="K173" s="46">
        <f t="shared" si="120"/>
        <v>0</v>
      </c>
      <c r="L173" s="46">
        <f t="shared" si="120"/>
        <v>0</v>
      </c>
      <c r="M173" s="46">
        <f t="shared" si="120"/>
        <v>0</v>
      </c>
      <c r="N173" s="46">
        <f t="shared" si="120"/>
        <v>0</v>
      </c>
      <c r="O173" s="23"/>
      <c r="P173" s="23"/>
      <c r="Q173" s="23"/>
      <c r="R173" s="23"/>
      <c r="S173" s="23"/>
    </row>
    <row r="174" spans="1:19" s="5" customFormat="1" x14ac:dyDescent="0.25">
      <c r="A174" s="14"/>
      <c r="B174" s="16" t="s">
        <v>38</v>
      </c>
      <c r="C174" s="23"/>
      <c r="D174" s="26"/>
      <c r="E174" s="26"/>
      <c r="F174" s="26"/>
      <c r="G174" s="26"/>
      <c r="H174" s="26"/>
      <c r="I174" s="44"/>
      <c r="J174" s="26"/>
      <c r="K174" s="26"/>
      <c r="L174" s="26"/>
      <c r="M174" s="26"/>
      <c r="N174" s="26"/>
      <c r="O174" s="23"/>
      <c r="P174" s="23"/>
      <c r="Q174" s="23"/>
      <c r="R174" s="23"/>
      <c r="S174" s="23"/>
    </row>
    <row r="175" spans="1:19" s="5" customFormat="1" ht="51" x14ac:dyDescent="0.25">
      <c r="A175" s="14" t="s">
        <v>69</v>
      </c>
      <c r="B175" s="16" t="s">
        <v>116</v>
      </c>
      <c r="C175" s="23" t="s">
        <v>30</v>
      </c>
      <c r="D175" s="26">
        <f t="shared" ref="D175:E175" si="121">G175+I175+K175+M175</f>
        <v>75658.899999999994</v>
      </c>
      <c r="E175" s="26">
        <f t="shared" si="121"/>
        <v>50038</v>
      </c>
      <c r="F175" s="26">
        <f t="shared" ref="F175" si="122">E175/D175*100</f>
        <v>66.136303858501776</v>
      </c>
      <c r="G175" s="24">
        <v>0</v>
      </c>
      <c r="H175" s="24">
        <v>0</v>
      </c>
      <c r="I175" s="64">
        <v>75658.899999999994</v>
      </c>
      <c r="J175" s="44">
        <v>50038</v>
      </c>
      <c r="K175" s="24">
        <v>0</v>
      </c>
      <c r="L175" s="24">
        <v>0</v>
      </c>
      <c r="M175" s="24">
        <v>0</v>
      </c>
      <c r="N175" s="24">
        <v>0</v>
      </c>
      <c r="O175" s="23" t="s">
        <v>303</v>
      </c>
      <c r="P175" s="23">
        <v>100</v>
      </c>
      <c r="Q175" s="23">
        <v>100</v>
      </c>
      <c r="R175" s="25"/>
      <c r="S175" s="35"/>
    </row>
    <row r="176" spans="1:19" s="11" customFormat="1" ht="57.75" customHeight="1" x14ac:dyDescent="0.25">
      <c r="A176" s="101" t="s">
        <v>60</v>
      </c>
      <c r="B176" s="102"/>
      <c r="C176" s="103"/>
      <c r="D176" s="98"/>
      <c r="E176" s="99"/>
      <c r="F176" s="99"/>
      <c r="G176" s="99"/>
      <c r="H176" s="99"/>
      <c r="I176" s="99"/>
      <c r="J176" s="99"/>
      <c r="K176" s="99"/>
      <c r="L176" s="99"/>
      <c r="M176" s="99"/>
      <c r="N176" s="99"/>
      <c r="O176" s="99"/>
      <c r="P176" s="99"/>
      <c r="Q176" s="99"/>
      <c r="R176" s="99"/>
      <c r="S176" s="100"/>
    </row>
    <row r="177" spans="1:19" s="5" customFormat="1" ht="409.5" customHeight="1" x14ac:dyDescent="0.25">
      <c r="A177" s="14" t="s">
        <v>77</v>
      </c>
      <c r="B177" s="16" t="s">
        <v>249</v>
      </c>
      <c r="C177" s="23" t="s">
        <v>51</v>
      </c>
      <c r="D177" s="26">
        <f t="shared" ref="D177" si="123">G177+I177+K177+M177</f>
        <v>264833.59999999998</v>
      </c>
      <c r="E177" s="26">
        <f t="shared" ref="E177" si="124">H177+J177+L177+N177</f>
        <v>195498.6</v>
      </c>
      <c r="F177" s="26">
        <f t="shared" ref="F177" si="125">E177/D177*100</f>
        <v>73.819409621739851</v>
      </c>
      <c r="G177" s="24">
        <v>0</v>
      </c>
      <c r="H177" s="24">
        <v>0</v>
      </c>
      <c r="I177" s="64">
        <v>264833.59999999998</v>
      </c>
      <c r="J177" s="26">
        <v>195498.6</v>
      </c>
      <c r="K177" s="24">
        <v>0</v>
      </c>
      <c r="L177" s="24">
        <v>0</v>
      </c>
      <c r="M177" s="24">
        <v>0</v>
      </c>
      <c r="N177" s="24">
        <v>0</v>
      </c>
      <c r="O177" s="23" t="s">
        <v>304</v>
      </c>
      <c r="P177" s="23">
        <v>100</v>
      </c>
      <c r="Q177" s="23">
        <v>100</v>
      </c>
      <c r="R177" s="35" t="s">
        <v>330</v>
      </c>
      <c r="S177" s="23"/>
    </row>
    <row r="178" spans="1:19" s="11" customFormat="1" ht="65.25" customHeight="1" x14ac:dyDescent="0.25">
      <c r="A178" s="101" t="s">
        <v>60</v>
      </c>
      <c r="B178" s="102"/>
      <c r="C178" s="103"/>
      <c r="D178" s="98"/>
      <c r="E178" s="99"/>
      <c r="F178" s="99"/>
      <c r="G178" s="99"/>
      <c r="H178" s="99"/>
      <c r="I178" s="99"/>
      <c r="J178" s="99"/>
      <c r="K178" s="99"/>
      <c r="L178" s="99"/>
      <c r="M178" s="99"/>
      <c r="N178" s="99"/>
      <c r="O178" s="99"/>
      <c r="P178" s="99"/>
      <c r="Q178" s="99"/>
      <c r="R178" s="99"/>
      <c r="S178" s="100"/>
    </row>
    <row r="179" spans="1:19" s="5" customFormat="1" ht="153" x14ac:dyDescent="0.25">
      <c r="A179" s="14" t="s">
        <v>251</v>
      </c>
      <c r="B179" s="62" t="s">
        <v>250</v>
      </c>
      <c r="C179" s="25" t="s">
        <v>28</v>
      </c>
      <c r="D179" s="44">
        <f t="shared" ref="D179" si="126">G179+I179+K179+M179</f>
        <v>16949.599999999999</v>
      </c>
      <c r="E179" s="44">
        <f t="shared" ref="E179" si="127">H179+J179+L179+N179</f>
        <v>13383.2</v>
      </c>
      <c r="F179" s="44">
        <f t="shared" ref="F179" si="128">E179/D179*100</f>
        <v>78.958795487799136</v>
      </c>
      <c r="G179" s="54">
        <v>0</v>
      </c>
      <c r="H179" s="54">
        <v>0</v>
      </c>
      <c r="I179" s="44">
        <v>16949.599999999999</v>
      </c>
      <c r="J179" s="44">
        <v>13383.2</v>
      </c>
      <c r="K179" s="54">
        <v>0</v>
      </c>
      <c r="L179" s="54">
        <v>0</v>
      </c>
      <c r="M179" s="54">
        <v>0</v>
      </c>
      <c r="N179" s="54">
        <v>0</v>
      </c>
      <c r="O179" s="25" t="s">
        <v>326</v>
      </c>
      <c r="P179" s="23">
        <v>30</v>
      </c>
      <c r="Q179" s="23">
        <v>30</v>
      </c>
      <c r="R179" s="25"/>
      <c r="S179" s="23"/>
    </row>
    <row r="180" spans="1:19" s="11" customFormat="1" ht="65.25" customHeight="1" x14ac:dyDescent="0.25">
      <c r="A180" s="101" t="s">
        <v>60</v>
      </c>
      <c r="B180" s="102"/>
      <c r="C180" s="103"/>
      <c r="D180" s="98"/>
      <c r="E180" s="99"/>
      <c r="F180" s="99"/>
      <c r="G180" s="99"/>
      <c r="H180" s="99"/>
      <c r="I180" s="99"/>
      <c r="J180" s="99"/>
      <c r="K180" s="99"/>
      <c r="L180" s="99"/>
      <c r="M180" s="99"/>
      <c r="N180" s="99"/>
      <c r="O180" s="99"/>
      <c r="P180" s="99"/>
      <c r="Q180" s="99"/>
      <c r="R180" s="99"/>
      <c r="S180" s="100"/>
    </row>
    <row r="181" spans="1:19" s="5" customFormat="1" ht="114.75" x14ac:dyDescent="0.25">
      <c r="A181" s="14" t="s">
        <v>253</v>
      </c>
      <c r="B181" s="62" t="s">
        <v>324</v>
      </c>
      <c r="C181" s="25" t="s">
        <v>30</v>
      </c>
      <c r="D181" s="44">
        <f t="shared" ref="D181" si="129">G181+I181+K181+M181</f>
        <v>6900</v>
      </c>
      <c r="E181" s="44">
        <f t="shared" ref="E181" si="130">H181+J181+L181+N181</f>
        <v>6900</v>
      </c>
      <c r="F181" s="44">
        <f t="shared" ref="F181" si="131">E181/D181*100</f>
        <v>100</v>
      </c>
      <c r="G181" s="54">
        <v>0</v>
      </c>
      <c r="H181" s="54">
        <v>0</v>
      </c>
      <c r="I181" s="44">
        <v>6900</v>
      </c>
      <c r="J181" s="44">
        <v>6900</v>
      </c>
      <c r="K181" s="54">
        <v>0</v>
      </c>
      <c r="L181" s="54">
        <v>0</v>
      </c>
      <c r="M181" s="54">
        <v>0</v>
      </c>
      <c r="N181" s="54">
        <v>0</v>
      </c>
      <c r="O181" s="25" t="s">
        <v>325</v>
      </c>
      <c r="P181" s="23">
        <v>8</v>
      </c>
      <c r="Q181" s="23">
        <v>8</v>
      </c>
      <c r="R181" s="25"/>
      <c r="S181" s="23"/>
    </row>
    <row r="182" spans="1:19" s="11" customFormat="1" ht="65.25" customHeight="1" x14ac:dyDescent="0.25">
      <c r="A182" s="101" t="s">
        <v>60</v>
      </c>
      <c r="B182" s="102"/>
      <c r="C182" s="103"/>
      <c r="D182" s="98"/>
      <c r="E182" s="99"/>
      <c r="F182" s="99"/>
      <c r="G182" s="99"/>
      <c r="H182" s="99"/>
      <c r="I182" s="99"/>
      <c r="J182" s="99"/>
      <c r="K182" s="99"/>
      <c r="L182" s="99"/>
      <c r="M182" s="99"/>
      <c r="N182" s="99"/>
      <c r="O182" s="99"/>
      <c r="P182" s="99"/>
      <c r="Q182" s="99"/>
      <c r="R182" s="99"/>
      <c r="S182" s="100"/>
    </row>
    <row r="183" spans="1:19" s="5" customFormat="1" ht="321" customHeight="1" x14ac:dyDescent="0.25">
      <c r="A183" s="14" t="s">
        <v>255</v>
      </c>
      <c r="B183" s="16" t="s">
        <v>254</v>
      </c>
      <c r="C183" s="23" t="s">
        <v>30</v>
      </c>
      <c r="D183" s="26">
        <f t="shared" ref="D183" si="132">G183+I183+K183+M183</f>
        <v>11494</v>
      </c>
      <c r="E183" s="26">
        <f t="shared" ref="E183" si="133">H183+J183+L183+N183</f>
        <v>8799.4</v>
      </c>
      <c r="F183" s="26">
        <f t="shared" ref="F183" si="134">E183/D183*100</f>
        <v>76.556464242213323</v>
      </c>
      <c r="G183" s="24">
        <v>10436</v>
      </c>
      <c r="H183" s="24">
        <v>7742.2</v>
      </c>
      <c r="I183" s="44">
        <v>1058</v>
      </c>
      <c r="J183" s="44">
        <v>1057.2</v>
      </c>
      <c r="K183" s="24">
        <v>0</v>
      </c>
      <c r="L183" s="24">
        <v>0</v>
      </c>
      <c r="M183" s="24">
        <v>0</v>
      </c>
      <c r="N183" s="24">
        <v>0</v>
      </c>
      <c r="O183" s="23" t="s">
        <v>305</v>
      </c>
      <c r="P183" s="44" t="s">
        <v>320</v>
      </c>
      <c r="Q183" s="29" t="s">
        <v>331</v>
      </c>
      <c r="R183" s="25"/>
      <c r="S183" s="23"/>
    </row>
    <row r="184" spans="1:19" s="11" customFormat="1" ht="65.25" customHeight="1" x14ac:dyDescent="0.25">
      <c r="A184" s="101" t="s">
        <v>60</v>
      </c>
      <c r="B184" s="102"/>
      <c r="C184" s="103"/>
      <c r="D184" s="113"/>
      <c r="E184" s="114"/>
      <c r="F184" s="114"/>
      <c r="G184" s="114"/>
      <c r="H184" s="114"/>
      <c r="I184" s="114"/>
      <c r="J184" s="114"/>
      <c r="K184" s="114"/>
      <c r="L184" s="114"/>
      <c r="M184" s="114"/>
      <c r="N184" s="114"/>
      <c r="O184" s="114"/>
      <c r="P184" s="114"/>
      <c r="Q184" s="114"/>
      <c r="R184" s="114"/>
      <c r="S184" s="115"/>
    </row>
    <row r="185" spans="1:19" s="5" customFormat="1" ht="63.75" x14ac:dyDescent="0.25">
      <c r="A185" s="14" t="s">
        <v>256</v>
      </c>
      <c r="B185" s="16" t="s">
        <v>257</v>
      </c>
      <c r="C185" s="23" t="s">
        <v>252</v>
      </c>
      <c r="D185" s="26">
        <f>G185+I185+K185+M185</f>
        <v>35000</v>
      </c>
      <c r="E185" s="26">
        <f>H185+J185+L185+N185</f>
        <v>30660</v>
      </c>
      <c r="F185" s="26">
        <f>E185/D185*100</f>
        <v>87.6</v>
      </c>
      <c r="G185" s="24">
        <v>0</v>
      </c>
      <c r="H185" s="24">
        <v>0</v>
      </c>
      <c r="I185" s="44">
        <v>35000</v>
      </c>
      <c r="J185" s="44">
        <v>30660</v>
      </c>
      <c r="K185" s="24">
        <v>0</v>
      </c>
      <c r="L185" s="24">
        <v>0</v>
      </c>
      <c r="M185" s="24">
        <v>0</v>
      </c>
      <c r="N185" s="24">
        <v>0</v>
      </c>
      <c r="O185" s="23" t="s">
        <v>306</v>
      </c>
      <c r="P185" s="23">
        <v>2</v>
      </c>
      <c r="Q185" s="35">
        <v>2</v>
      </c>
      <c r="R185" s="25"/>
      <c r="S185" s="23"/>
    </row>
    <row r="186" spans="1:19" s="11" customFormat="1" ht="65.25" customHeight="1" x14ac:dyDescent="0.25">
      <c r="A186" s="101" t="s">
        <v>60</v>
      </c>
      <c r="B186" s="102"/>
      <c r="C186" s="103"/>
      <c r="D186" s="98"/>
      <c r="E186" s="99"/>
      <c r="F186" s="99"/>
      <c r="G186" s="99"/>
      <c r="H186" s="99"/>
      <c r="I186" s="99"/>
      <c r="J186" s="99"/>
      <c r="K186" s="99"/>
      <c r="L186" s="99"/>
      <c r="M186" s="99"/>
      <c r="N186" s="99"/>
      <c r="O186" s="99"/>
      <c r="P186" s="99"/>
      <c r="Q186" s="99"/>
      <c r="R186" s="99"/>
      <c r="S186" s="100"/>
    </row>
    <row r="187" spans="1:19" s="5" customFormat="1" ht="63.75" x14ac:dyDescent="0.25">
      <c r="A187" s="14" t="s">
        <v>321</v>
      </c>
      <c r="B187" s="16" t="s">
        <v>322</v>
      </c>
      <c r="C187" s="23" t="s">
        <v>28</v>
      </c>
      <c r="D187" s="26">
        <f>G187+I187+K187+M187</f>
        <v>1506</v>
      </c>
      <c r="E187" s="26">
        <f>H187+J187+L187+N187</f>
        <v>1506</v>
      </c>
      <c r="F187" s="26">
        <f>E187/D187*100</f>
        <v>100</v>
      </c>
      <c r="G187" s="24">
        <v>0</v>
      </c>
      <c r="H187" s="24">
        <v>0</v>
      </c>
      <c r="I187" s="44">
        <v>1506</v>
      </c>
      <c r="J187" s="44">
        <v>1506</v>
      </c>
      <c r="K187" s="24">
        <v>0</v>
      </c>
      <c r="L187" s="24">
        <v>0</v>
      </c>
      <c r="M187" s="24">
        <v>0</v>
      </c>
      <c r="N187" s="24">
        <v>0</v>
      </c>
      <c r="O187" s="23" t="s">
        <v>323</v>
      </c>
      <c r="P187" s="23">
        <v>2000</v>
      </c>
      <c r="Q187" s="35">
        <v>2000</v>
      </c>
      <c r="R187" s="25"/>
      <c r="S187" s="23"/>
    </row>
    <row r="188" spans="1:19" s="11" customFormat="1" ht="65.25" customHeight="1" x14ac:dyDescent="0.25">
      <c r="A188" s="101" t="s">
        <v>60</v>
      </c>
      <c r="B188" s="102"/>
      <c r="C188" s="103"/>
      <c r="D188" s="98"/>
      <c r="E188" s="99"/>
      <c r="F188" s="99"/>
      <c r="G188" s="99"/>
      <c r="H188" s="99"/>
      <c r="I188" s="99"/>
      <c r="J188" s="99"/>
      <c r="K188" s="99"/>
      <c r="L188" s="99"/>
      <c r="M188" s="99"/>
      <c r="N188" s="99"/>
      <c r="O188" s="99"/>
      <c r="P188" s="99"/>
      <c r="Q188" s="99"/>
      <c r="R188" s="99"/>
      <c r="S188" s="100"/>
    </row>
    <row r="189" spans="1:19" s="5" customFormat="1" ht="176.25" customHeight="1" x14ac:dyDescent="0.25">
      <c r="A189" s="14" t="s">
        <v>117</v>
      </c>
      <c r="B189" s="15" t="s">
        <v>119</v>
      </c>
      <c r="C189" s="45"/>
      <c r="D189" s="55">
        <f>D191</f>
        <v>2496</v>
      </c>
      <c r="E189" s="55">
        <f>E191</f>
        <v>2496</v>
      </c>
      <c r="F189" s="46">
        <f>E189/D189*100</f>
        <v>100</v>
      </c>
      <c r="G189" s="46">
        <f t="shared" ref="G189:N189" si="135">G191</f>
        <v>0</v>
      </c>
      <c r="H189" s="46">
        <f t="shared" si="135"/>
        <v>0</v>
      </c>
      <c r="I189" s="46">
        <f t="shared" si="135"/>
        <v>2496</v>
      </c>
      <c r="J189" s="46">
        <f t="shared" si="135"/>
        <v>2496</v>
      </c>
      <c r="K189" s="46">
        <f t="shared" si="135"/>
        <v>0</v>
      </c>
      <c r="L189" s="46">
        <f t="shared" si="135"/>
        <v>0</v>
      </c>
      <c r="M189" s="46">
        <f t="shared" si="135"/>
        <v>0</v>
      </c>
      <c r="N189" s="46">
        <f t="shared" si="135"/>
        <v>0</v>
      </c>
      <c r="O189" s="23"/>
      <c r="P189" s="23"/>
      <c r="Q189" s="23"/>
      <c r="R189" s="23"/>
      <c r="S189" s="23"/>
    </row>
    <row r="190" spans="1:19" s="5" customFormat="1" x14ac:dyDescent="0.25">
      <c r="A190" s="14"/>
      <c r="B190" s="16" t="s">
        <v>38</v>
      </c>
      <c r="C190" s="23"/>
      <c r="D190" s="26"/>
      <c r="E190" s="26"/>
      <c r="F190" s="26"/>
      <c r="G190" s="26"/>
      <c r="H190" s="26"/>
      <c r="I190" s="44"/>
      <c r="J190" s="26"/>
      <c r="K190" s="26"/>
      <c r="L190" s="26"/>
      <c r="M190" s="26"/>
      <c r="N190" s="26"/>
      <c r="O190" s="23"/>
      <c r="P190" s="23"/>
      <c r="Q190" s="23"/>
      <c r="R190" s="23"/>
      <c r="S190" s="23"/>
    </row>
    <row r="191" spans="1:19" s="5" customFormat="1" ht="288" customHeight="1" x14ac:dyDescent="0.25">
      <c r="A191" s="14" t="s">
        <v>118</v>
      </c>
      <c r="B191" s="16" t="s">
        <v>165</v>
      </c>
      <c r="C191" s="23" t="s">
        <v>120</v>
      </c>
      <c r="D191" s="26">
        <f>G191+I191+K191+M191</f>
        <v>2496</v>
      </c>
      <c r="E191" s="26">
        <f t="shared" ref="E191" si="136">H191+J191+L191+N191</f>
        <v>2496</v>
      </c>
      <c r="F191" s="26">
        <f t="shared" ref="F191" si="137">E191/D191*100</f>
        <v>100</v>
      </c>
      <c r="G191" s="24">
        <v>0</v>
      </c>
      <c r="H191" s="24">
        <v>0</v>
      </c>
      <c r="I191" s="44">
        <v>2496</v>
      </c>
      <c r="J191" s="44">
        <v>2496</v>
      </c>
      <c r="K191" s="24">
        <v>0</v>
      </c>
      <c r="L191" s="24">
        <v>0</v>
      </c>
      <c r="M191" s="24">
        <v>0</v>
      </c>
      <c r="N191" s="24">
        <v>0</v>
      </c>
      <c r="O191" s="23" t="s">
        <v>307</v>
      </c>
      <c r="P191" s="25" t="s">
        <v>327</v>
      </c>
      <c r="Q191" s="35" t="s">
        <v>327</v>
      </c>
      <c r="R191" s="25"/>
      <c r="S191" s="35"/>
    </row>
    <row r="192" spans="1:19" s="11" customFormat="1" ht="63" customHeight="1" x14ac:dyDescent="0.25">
      <c r="A192" s="101" t="s">
        <v>60</v>
      </c>
      <c r="B192" s="102"/>
      <c r="C192" s="103"/>
      <c r="D192" s="104"/>
      <c r="E192" s="105"/>
      <c r="F192" s="105"/>
      <c r="G192" s="105"/>
      <c r="H192" s="105"/>
      <c r="I192" s="105"/>
      <c r="J192" s="105"/>
      <c r="K192" s="105"/>
      <c r="L192" s="105"/>
      <c r="M192" s="105"/>
      <c r="N192" s="105"/>
      <c r="O192" s="105"/>
      <c r="P192" s="105"/>
      <c r="Q192" s="105"/>
      <c r="R192" s="105"/>
      <c r="S192" s="106"/>
    </row>
    <row r="193" spans="1:19" s="5" customFormat="1" ht="53.25" customHeight="1" x14ac:dyDescent="0.25">
      <c r="A193" s="48" t="s">
        <v>131</v>
      </c>
      <c r="B193" s="15" t="s">
        <v>132</v>
      </c>
      <c r="C193" s="45"/>
      <c r="D193" s="46">
        <f>D195+D197</f>
        <v>81013.700000000012</v>
      </c>
      <c r="E193" s="46">
        <f>E195+E197</f>
        <v>81008.3</v>
      </c>
      <c r="F193" s="46">
        <f>E193/D193*100</f>
        <v>99.993334460714649</v>
      </c>
      <c r="G193" s="46">
        <f t="shared" ref="G193:N193" si="138">G195+G197</f>
        <v>80030.899999999994</v>
      </c>
      <c r="H193" s="46">
        <f t="shared" si="138"/>
        <v>80025.600000000006</v>
      </c>
      <c r="I193" s="55">
        <f>I195+I197</f>
        <v>808.4</v>
      </c>
      <c r="J193" s="46">
        <f t="shared" si="138"/>
        <v>808.3</v>
      </c>
      <c r="K193" s="46">
        <f t="shared" si="138"/>
        <v>0</v>
      </c>
      <c r="L193" s="46">
        <f t="shared" si="138"/>
        <v>0</v>
      </c>
      <c r="M193" s="46">
        <f t="shared" si="138"/>
        <v>174.4</v>
      </c>
      <c r="N193" s="46">
        <f t="shared" si="138"/>
        <v>174.4</v>
      </c>
      <c r="O193" s="23"/>
      <c r="P193" s="23"/>
      <c r="Q193" s="23"/>
      <c r="R193" s="23"/>
      <c r="S193" s="23"/>
    </row>
    <row r="194" spans="1:19" s="5" customFormat="1" x14ac:dyDescent="0.25">
      <c r="A194" s="14"/>
      <c r="B194" s="16" t="s">
        <v>38</v>
      </c>
      <c r="C194" s="23"/>
      <c r="D194" s="26"/>
      <c r="E194" s="26"/>
      <c r="F194" s="26"/>
      <c r="G194" s="26"/>
      <c r="H194" s="26"/>
      <c r="I194" s="44"/>
      <c r="J194" s="26"/>
      <c r="K194" s="26"/>
      <c r="L194" s="26"/>
      <c r="M194" s="26"/>
      <c r="N194" s="26"/>
      <c r="O194" s="23"/>
      <c r="P194" s="23"/>
      <c r="Q194" s="23"/>
      <c r="R194" s="23"/>
      <c r="S194" s="23"/>
    </row>
    <row r="195" spans="1:19" s="5" customFormat="1" ht="200.25" customHeight="1" x14ac:dyDescent="0.25">
      <c r="A195" s="14" t="s">
        <v>133</v>
      </c>
      <c r="B195" s="16" t="s">
        <v>134</v>
      </c>
      <c r="C195" s="23" t="s">
        <v>184</v>
      </c>
      <c r="D195" s="26">
        <f>G195+I195+K195+M195</f>
        <v>17617.900000000001</v>
      </c>
      <c r="E195" s="26">
        <f t="shared" ref="E195" si="139">H195+J195+L195+N195</f>
        <v>17617.900000000001</v>
      </c>
      <c r="F195" s="26">
        <f t="shared" ref="F195" si="140">E195/D195*100</f>
        <v>100</v>
      </c>
      <c r="G195" s="26">
        <v>17269.099999999999</v>
      </c>
      <c r="H195" s="26">
        <v>17269.099999999999</v>
      </c>
      <c r="I195" s="44">
        <v>174.4</v>
      </c>
      <c r="J195" s="44">
        <v>174.4</v>
      </c>
      <c r="K195" s="24">
        <v>0</v>
      </c>
      <c r="L195" s="24">
        <v>0</v>
      </c>
      <c r="M195" s="26">
        <f>I195</f>
        <v>174.4</v>
      </c>
      <c r="N195" s="24">
        <v>174.4</v>
      </c>
      <c r="O195" s="23" t="s">
        <v>308</v>
      </c>
      <c r="P195" s="23">
        <v>1</v>
      </c>
      <c r="Q195" s="35">
        <v>1</v>
      </c>
      <c r="R195" s="35"/>
      <c r="S195" s="35"/>
    </row>
    <row r="196" spans="1:19" s="11" customFormat="1" ht="63" customHeight="1" x14ac:dyDescent="0.25">
      <c r="A196" s="101" t="s">
        <v>60</v>
      </c>
      <c r="B196" s="102"/>
      <c r="C196" s="103"/>
      <c r="D196" s="98"/>
      <c r="E196" s="99"/>
      <c r="F196" s="99"/>
      <c r="G196" s="99"/>
      <c r="H196" s="99"/>
      <c r="I196" s="99"/>
      <c r="J196" s="99"/>
      <c r="K196" s="99"/>
      <c r="L196" s="99"/>
      <c r="M196" s="99"/>
      <c r="N196" s="99"/>
      <c r="O196" s="99"/>
      <c r="P196" s="99"/>
      <c r="Q196" s="99"/>
      <c r="R196" s="99"/>
      <c r="S196" s="100"/>
    </row>
    <row r="197" spans="1:19" s="5" customFormat="1" ht="198" customHeight="1" x14ac:dyDescent="0.25">
      <c r="A197" s="14" t="s">
        <v>206</v>
      </c>
      <c r="B197" s="16" t="s">
        <v>205</v>
      </c>
      <c r="C197" s="23" t="s">
        <v>151</v>
      </c>
      <c r="D197" s="26">
        <f>G197+I197+K197+M197</f>
        <v>63395.8</v>
      </c>
      <c r="E197" s="26">
        <f t="shared" ref="E197" si="141">H197+J197+L197+N197</f>
        <v>63390.400000000001</v>
      </c>
      <c r="F197" s="26">
        <f t="shared" ref="F197" si="142">E197/D197*100</f>
        <v>99.991482085564016</v>
      </c>
      <c r="G197" s="26">
        <v>62761.8</v>
      </c>
      <c r="H197" s="24">
        <v>62756.5</v>
      </c>
      <c r="I197" s="44">
        <v>634</v>
      </c>
      <c r="J197" s="24">
        <v>633.9</v>
      </c>
      <c r="K197" s="24">
        <v>0</v>
      </c>
      <c r="L197" s="24">
        <v>0</v>
      </c>
      <c r="M197" s="24">
        <v>0</v>
      </c>
      <c r="N197" s="24">
        <v>0</v>
      </c>
      <c r="O197" s="23" t="s">
        <v>309</v>
      </c>
      <c r="P197" s="23" t="s">
        <v>154</v>
      </c>
      <c r="Q197" s="23" t="s">
        <v>154</v>
      </c>
      <c r="R197" s="35"/>
      <c r="S197" s="35"/>
    </row>
    <row r="198" spans="1:19" s="11" customFormat="1" ht="60" customHeight="1" x14ac:dyDescent="0.25">
      <c r="A198" s="101" t="s">
        <v>60</v>
      </c>
      <c r="B198" s="102"/>
      <c r="C198" s="103"/>
      <c r="D198" s="104"/>
      <c r="E198" s="105"/>
      <c r="F198" s="105"/>
      <c r="G198" s="105"/>
      <c r="H198" s="105"/>
      <c r="I198" s="105"/>
      <c r="J198" s="105"/>
      <c r="K198" s="105"/>
      <c r="L198" s="105"/>
      <c r="M198" s="105"/>
      <c r="N198" s="105"/>
      <c r="O198" s="105"/>
      <c r="P198" s="105"/>
      <c r="Q198" s="105"/>
      <c r="R198" s="105"/>
      <c r="S198" s="106"/>
    </row>
    <row r="199" spans="1:19" s="5" customFormat="1" ht="18.75" customHeight="1" x14ac:dyDescent="0.25">
      <c r="A199" s="14"/>
      <c r="B199" s="15" t="s">
        <v>52</v>
      </c>
      <c r="C199" s="45"/>
      <c r="D199" s="46">
        <f>D189+D173+D193</f>
        <v>495851.8</v>
      </c>
      <c r="E199" s="46">
        <f>E189+E173+E193</f>
        <v>390289.50000000006</v>
      </c>
      <c r="F199" s="46">
        <f>E199/D199*100</f>
        <v>78.710917253905308</v>
      </c>
      <c r="G199" s="46">
        <f t="shared" ref="G199:N199" si="143">G189+G173+G193</f>
        <v>90466.9</v>
      </c>
      <c r="H199" s="46">
        <f t="shared" si="143"/>
        <v>87767.8</v>
      </c>
      <c r="I199" s="55">
        <f t="shared" si="143"/>
        <v>405210.5</v>
      </c>
      <c r="J199" s="46">
        <f t="shared" si="143"/>
        <v>302347.30000000005</v>
      </c>
      <c r="K199" s="46">
        <f t="shared" si="143"/>
        <v>0</v>
      </c>
      <c r="L199" s="46">
        <f t="shared" si="143"/>
        <v>0</v>
      </c>
      <c r="M199" s="46">
        <f t="shared" si="143"/>
        <v>174.4</v>
      </c>
      <c r="N199" s="46">
        <f t="shared" si="143"/>
        <v>174.4</v>
      </c>
      <c r="O199" s="23"/>
      <c r="P199" s="23"/>
      <c r="Q199" s="23"/>
      <c r="R199" s="23"/>
      <c r="S199" s="23"/>
    </row>
    <row r="200" spans="1:19" s="11" customFormat="1" ht="26.25" customHeight="1" x14ac:dyDescent="0.25">
      <c r="A200" s="14"/>
      <c r="B200" s="51" t="s">
        <v>121</v>
      </c>
      <c r="C200" s="52"/>
      <c r="D200" s="32">
        <f>D199+D171+D123</f>
        <v>19371377.351086959</v>
      </c>
      <c r="E200" s="32">
        <f>E199+E171+E123</f>
        <v>13537886.500000002</v>
      </c>
      <c r="F200" s="32">
        <f>E200/D200*100</f>
        <v>69.88602955091558</v>
      </c>
      <c r="G200" s="32">
        <f t="shared" ref="G200:N200" si="144">G199+G171+G123</f>
        <v>4113359.1999999997</v>
      </c>
      <c r="H200" s="55">
        <f t="shared" si="144"/>
        <v>2956899.7</v>
      </c>
      <c r="I200" s="55">
        <f t="shared" si="144"/>
        <v>15108503.200000001</v>
      </c>
      <c r="J200" s="55">
        <f t="shared" si="144"/>
        <v>10463944.100000001</v>
      </c>
      <c r="K200" s="32">
        <f t="shared" si="144"/>
        <v>146479.2510869565</v>
      </c>
      <c r="L200" s="32">
        <f>L199+L171+L123</f>
        <v>115362.9</v>
      </c>
      <c r="M200" s="32">
        <f t="shared" si="144"/>
        <v>3035.7000000000003</v>
      </c>
      <c r="N200" s="32">
        <f t="shared" si="144"/>
        <v>1679.8000000000002</v>
      </c>
      <c r="O200" s="35"/>
      <c r="P200" s="35"/>
      <c r="Q200" s="35"/>
      <c r="R200" s="35"/>
      <c r="S200" s="35"/>
    </row>
  </sheetData>
  <autoFilter ref="A11:R200"/>
  <mergeCells count="168">
    <mergeCell ref="A90:C90"/>
    <mergeCell ref="D90:S90"/>
    <mergeCell ref="D134:S134"/>
    <mergeCell ref="A136:C136"/>
    <mergeCell ref="D136:S136"/>
    <mergeCell ref="A154:C154"/>
    <mergeCell ref="D154:S154"/>
    <mergeCell ref="A42:C42"/>
    <mergeCell ref="D42:S42"/>
    <mergeCell ref="A74:C74"/>
    <mergeCell ref="D74:S74"/>
    <mergeCell ref="A94:C94"/>
    <mergeCell ref="A72:C72"/>
    <mergeCell ref="D72:S72"/>
    <mergeCell ref="A76:C76"/>
    <mergeCell ref="D76:S76"/>
    <mergeCell ref="A88:C88"/>
    <mergeCell ref="D88:S88"/>
    <mergeCell ref="A82:C82"/>
    <mergeCell ref="D82:S82"/>
    <mergeCell ref="A80:C80"/>
    <mergeCell ref="D80:S80"/>
    <mergeCell ref="A60:C60"/>
    <mergeCell ref="D60:S60"/>
    <mergeCell ref="A84:C84"/>
    <mergeCell ref="D84:S84"/>
    <mergeCell ref="A86:C86"/>
    <mergeCell ref="D86:S86"/>
    <mergeCell ref="A30:C30"/>
    <mergeCell ref="D30:S30"/>
    <mergeCell ref="A32:C32"/>
    <mergeCell ref="D32:S32"/>
    <mergeCell ref="A34:C34"/>
    <mergeCell ref="D34:S34"/>
    <mergeCell ref="D36:S36"/>
    <mergeCell ref="A38:C38"/>
    <mergeCell ref="D38:S38"/>
    <mergeCell ref="A54:C54"/>
    <mergeCell ref="D54:S54"/>
    <mergeCell ref="A62:C62"/>
    <mergeCell ref="D62:S62"/>
    <mergeCell ref="A64:C64"/>
    <mergeCell ref="D64:S64"/>
    <mergeCell ref="A66:C66"/>
    <mergeCell ref="D66:S66"/>
    <mergeCell ref="A58:C58"/>
    <mergeCell ref="D58:S58"/>
    <mergeCell ref="A40:C40"/>
    <mergeCell ref="A24:C24"/>
    <mergeCell ref="D24:S24"/>
    <mergeCell ref="A18:C18"/>
    <mergeCell ref="D18:S18"/>
    <mergeCell ref="D28:S28"/>
    <mergeCell ref="A36:C36"/>
    <mergeCell ref="D40:S40"/>
    <mergeCell ref="A44:C44"/>
    <mergeCell ref="A52:C52"/>
    <mergeCell ref="D52:S52"/>
    <mergeCell ref="D44:S44"/>
    <mergeCell ref="A46:C46"/>
    <mergeCell ref="D46:S46"/>
    <mergeCell ref="A50:C50"/>
    <mergeCell ref="D50:S50"/>
    <mergeCell ref="M9:N9"/>
    <mergeCell ref="B7:B10"/>
    <mergeCell ref="C7:C10"/>
    <mergeCell ref="D7:N7"/>
    <mergeCell ref="A7:A10"/>
    <mergeCell ref="D8:F9"/>
    <mergeCell ref="A16:C16"/>
    <mergeCell ref="D16:S16"/>
    <mergeCell ref="S7:S10"/>
    <mergeCell ref="A134:C134"/>
    <mergeCell ref="D160:S160"/>
    <mergeCell ref="A130:C130"/>
    <mergeCell ref="D130:S130"/>
    <mergeCell ref="A2:S2"/>
    <mergeCell ref="A3:S3"/>
    <mergeCell ref="A4:S5"/>
    <mergeCell ref="R7:R10"/>
    <mergeCell ref="A20:C20"/>
    <mergeCell ref="D20:S20"/>
    <mergeCell ref="A22:C22"/>
    <mergeCell ref="O7:Q9"/>
    <mergeCell ref="G8:N8"/>
    <mergeCell ref="G9:H9"/>
    <mergeCell ref="D22:S22"/>
    <mergeCell ref="A70:C70"/>
    <mergeCell ref="D70:S70"/>
    <mergeCell ref="A56:C56"/>
    <mergeCell ref="D56:S56"/>
    <mergeCell ref="A28:C28"/>
    <mergeCell ref="I9:J9"/>
    <mergeCell ref="A48:C48"/>
    <mergeCell ref="D48:S48"/>
    <mergeCell ref="K9:L9"/>
    <mergeCell ref="A128:C128"/>
    <mergeCell ref="D128:S128"/>
    <mergeCell ref="A118:C118"/>
    <mergeCell ref="D118:S118"/>
    <mergeCell ref="D122:S122"/>
    <mergeCell ref="A132:C132"/>
    <mergeCell ref="D132:S132"/>
    <mergeCell ref="A98:C98"/>
    <mergeCell ref="D98:S98"/>
    <mergeCell ref="A100:C100"/>
    <mergeCell ref="D100:S100"/>
    <mergeCell ref="A102:C102"/>
    <mergeCell ref="D102:S102"/>
    <mergeCell ref="A196:C196"/>
    <mergeCell ref="D196:S196"/>
    <mergeCell ref="A198:C198"/>
    <mergeCell ref="D198:S198"/>
    <mergeCell ref="A178:C178"/>
    <mergeCell ref="D178:S178"/>
    <mergeCell ref="A176:C176"/>
    <mergeCell ref="D176:S176"/>
    <mergeCell ref="A192:C192"/>
    <mergeCell ref="D192:S192"/>
    <mergeCell ref="A184:C184"/>
    <mergeCell ref="D184:S184"/>
    <mergeCell ref="A186:C186"/>
    <mergeCell ref="D186:S186"/>
    <mergeCell ref="A182:C182"/>
    <mergeCell ref="D182:S182"/>
    <mergeCell ref="A188:C188"/>
    <mergeCell ref="D188:S188"/>
    <mergeCell ref="A180:C180"/>
    <mergeCell ref="D180:S180"/>
    <mergeCell ref="A170:C170"/>
    <mergeCell ref="D170:S170"/>
    <mergeCell ref="A144:C144"/>
    <mergeCell ref="D144:S144"/>
    <mergeCell ref="A146:C146"/>
    <mergeCell ref="D146:S146"/>
    <mergeCell ref="A148:C148"/>
    <mergeCell ref="D148:S148"/>
    <mergeCell ref="A168:C168"/>
    <mergeCell ref="D168:S168"/>
    <mergeCell ref="A164:C164"/>
    <mergeCell ref="D164:S164"/>
    <mergeCell ref="A166:C166"/>
    <mergeCell ref="D166:S166"/>
    <mergeCell ref="A160:C160"/>
    <mergeCell ref="D94:S94"/>
    <mergeCell ref="A112:C112"/>
    <mergeCell ref="D112:S112"/>
    <mergeCell ref="A140:C140"/>
    <mergeCell ref="A162:C162"/>
    <mergeCell ref="D162:S162"/>
    <mergeCell ref="A122:C122"/>
    <mergeCell ref="A104:C104"/>
    <mergeCell ref="D104:S104"/>
    <mergeCell ref="A106:C106"/>
    <mergeCell ref="D106:S106"/>
    <mergeCell ref="A108:C108"/>
    <mergeCell ref="D108:S108"/>
    <mergeCell ref="A150:C150"/>
    <mergeCell ref="D150:S150"/>
    <mergeCell ref="A156:C156"/>
    <mergeCell ref="D156:S156"/>
    <mergeCell ref="D140:S140"/>
    <mergeCell ref="A142:C142"/>
    <mergeCell ref="D142:S142"/>
    <mergeCell ref="A96:C96"/>
    <mergeCell ref="D96:S96"/>
    <mergeCell ref="A114:C114"/>
    <mergeCell ref="D114:S114"/>
  </mergeCells>
  <pageMargins left="0" right="0" top="0" bottom="0" header="0.31496062992125984" footer="0.31496062992125984"/>
  <pageSetup paperSize="9" scale="43" fitToHeight="0" orientation="landscape" horizontalDpi="180" verticalDpi="180" r:id="rId1"/>
  <rowBreaks count="8" manualBreakCount="8">
    <brk id="48" max="18" man="1"/>
    <brk id="56" max="18" man="1"/>
    <brk id="124" max="18" man="1"/>
    <brk id="150" max="18" man="1"/>
    <brk id="158" max="18" man="1"/>
    <brk id="167" max="18" man="1"/>
    <brk id="175" max="18" man="1"/>
    <brk id="19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70"/>
  <sheetViews>
    <sheetView tabSelected="1" view="pageBreakPreview" zoomScale="85" zoomScaleNormal="55" zoomScaleSheetLayoutView="85" workbookViewId="0">
      <pane xSplit="2" ySplit="11" topLeftCell="C69" activePane="bottomRight" state="frozen"/>
      <selection pane="topRight" activeCell="C1" sqref="C1"/>
      <selection pane="bottomLeft" activeCell="A12" sqref="A12"/>
      <selection pane="bottomRight" activeCell="P153" sqref="P153"/>
    </sheetView>
  </sheetViews>
  <sheetFormatPr defaultColWidth="9.140625" defaultRowHeight="12.75" x14ac:dyDescent="0.2"/>
  <cols>
    <col min="1" max="1" width="14.140625" style="68" customWidth="1"/>
    <col min="2" max="2" width="32.5703125" style="68" customWidth="1"/>
    <col min="3" max="3" width="27" style="84" customWidth="1"/>
    <col min="4" max="4" width="14.7109375" style="84" customWidth="1"/>
    <col min="5" max="5" width="14.42578125" style="84" customWidth="1"/>
    <col min="6" max="6" width="9.5703125" style="84" customWidth="1"/>
    <col min="7" max="7" width="12.5703125" style="84" customWidth="1"/>
    <col min="8" max="8" width="12.42578125" style="84" customWidth="1"/>
    <col min="9" max="9" width="13.42578125" style="84" customWidth="1"/>
    <col min="10" max="10" width="13.140625" style="84" customWidth="1"/>
    <col min="11" max="11" width="10.28515625" style="84" customWidth="1"/>
    <col min="12" max="12" width="10.7109375" style="84" customWidth="1"/>
    <col min="13" max="13" width="9.140625" style="84" customWidth="1"/>
    <col min="14" max="14" width="8.5703125" style="84" customWidth="1"/>
    <col min="15" max="15" width="52.140625" style="84" customWidth="1"/>
    <col min="16" max="16" width="9.7109375" style="84" customWidth="1"/>
    <col min="17" max="17" width="9.28515625" style="84" customWidth="1"/>
    <col min="18" max="18" width="46.5703125" style="84" customWidth="1"/>
    <col min="19" max="19" width="16.5703125" style="84" customWidth="1"/>
    <col min="20" max="16384" width="9.140625" style="68"/>
  </cols>
  <sheetData>
    <row r="2" spans="1:21" s="67" customFormat="1" x14ac:dyDescent="0.2">
      <c r="A2" s="144" t="s">
        <v>79</v>
      </c>
      <c r="B2" s="144"/>
      <c r="C2" s="144"/>
      <c r="D2" s="144"/>
      <c r="E2" s="144"/>
      <c r="F2" s="144"/>
      <c r="G2" s="144"/>
      <c r="H2" s="144"/>
      <c r="I2" s="144"/>
      <c r="J2" s="144"/>
      <c r="K2" s="144"/>
      <c r="L2" s="144"/>
      <c r="M2" s="144"/>
      <c r="N2" s="144"/>
      <c r="O2" s="144"/>
      <c r="P2" s="144"/>
      <c r="Q2" s="144"/>
      <c r="R2" s="144"/>
      <c r="S2" s="144"/>
    </row>
    <row r="3" spans="1:21" s="67" customFormat="1" x14ac:dyDescent="0.2">
      <c r="A3" s="144" t="s">
        <v>78</v>
      </c>
      <c r="B3" s="144"/>
      <c r="C3" s="144"/>
      <c r="D3" s="144"/>
      <c r="E3" s="144"/>
      <c r="F3" s="144"/>
      <c r="G3" s="144"/>
      <c r="H3" s="144"/>
      <c r="I3" s="144"/>
      <c r="J3" s="144"/>
      <c r="K3" s="144"/>
      <c r="L3" s="144"/>
      <c r="M3" s="144"/>
      <c r="N3" s="144"/>
      <c r="O3" s="144"/>
      <c r="P3" s="144"/>
      <c r="Q3" s="144"/>
      <c r="R3" s="144"/>
      <c r="S3" s="144"/>
    </row>
    <row r="4" spans="1:21" x14ac:dyDescent="0.2">
      <c r="A4" s="145" t="s">
        <v>383</v>
      </c>
      <c r="B4" s="145"/>
      <c r="C4" s="145"/>
      <c r="D4" s="145"/>
      <c r="E4" s="145"/>
      <c r="F4" s="145"/>
      <c r="G4" s="145"/>
      <c r="H4" s="145"/>
      <c r="I4" s="145"/>
      <c r="J4" s="145"/>
      <c r="K4" s="145"/>
      <c r="L4" s="145"/>
      <c r="M4" s="145"/>
      <c r="N4" s="145"/>
      <c r="O4" s="145"/>
      <c r="P4" s="145"/>
      <c r="Q4" s="145"/>
      <c r="R4" s="145"/>
      <c r="S4" s="145"/>
    </row>
    <row r="6" spans="1:21" x14ac:dyDescent="0.2">
      <c r="A6" s="146" t="s">
        <v>80</v>
      </c>
      <c r="B6" s="149" t="s">
        <v>81</v>
      </c>
      <c r="C6" s="149" t="s">
        <v>0</v>
      </c>
      <c r="D6" s="149" t="s">
        <v>15</v>
      </c>
      <c r="E6" s="149"/>
      <c r="F6" s="149"/>
      <c r="G6" s="149"/>
      <c r="H6" s="149"/>
      <c r="I6" s="149"/>
      <c r="J6" s="149"/>
      <c r="K6" s="149"/>
      <c r="L6" s="149"/>
      <c r="M6" s="149"/>
      <c r="N6" s="149"/>
      <c r="O6" s="149" t="s">
        <v>57</v>
      </c>
      <c r="P6" s="149"/>
      <c r="Q6" s="149"/>
      <c r="R6" s="146" t="s">
        <v>58</v>
      </c>
      <c r="S6" s="146" t="s">
        <v>59</v>
      </c>
    </row>
    <row r="7" spans="1:21" x14ac:dyDescent="0.2">
      <c r="A7" s="147"/>
      <c r="B7" s="149"/>
      <c r="C7" s="149"/>
      <c r="D7" s="150" t="s">
        <v>1</v>
      </c>
      <c r="E7" s="151"/>
      <c r="F7" s="152"/>
      <c r="G7" s="149" t="s">
        <v>2</v>
      </c>
      <c r="H7" s="149"/>
      <c r="I7" s="149"/>
      <c r="J7" s="149"/>
      <c r="K7" s="149"/>
      <c r="L7" s="149"/>
      <c r="M7" s="149"/>
      <c r="N7" s="149"/>
      <c r="O7" s="149"/>
      <c r="P7" s="149"/>
      <c r="Q7" s="149"/>
      <c r="R7" s="147"/>
      <c r="S7" s="147"/>
    </row>
    <row r="8" spans="1:21" x14ac:dyDescent="0.2">
      <c r="A8" s="147"/>
      <c r="B8" s="149"/>
      <c r="C8" s="149"/>
      <c r="D8" s="153"/>
      <c r="E8" s="154"/>
      <c r="F8" s="155"/>
      <c r="G8" s="149" t="s">
        <v>3</v>
      </c>
      <c r="H8" s="149"/>
      <c r="I8" s="149" t="s">
        <v>4</v>
      </c>
      <c r="J8" s="149"/>
      <c r="K8" s="149" t="s">
        <v>5</v>
      </c>
      <c r="L8" s="149"/>
      <c r="M8" s="149" t="s">
        <v>6</v>
      </c>
      <c r="N8" s="149"/>
      <c r="O8" s="149"/>
      <c r="P8" s="149"/>
      <c r="Q8" s="149"/>
      <c r="R8" s="147"/>
      <c r="S8" s="147"/>
    </row>
    <row r="9" spans="1:21" ht="64.5" customHeight="1" x14ac:dyDescent="0.2">
      <c r="A9" s="148"/>
      <c r="B9" s="149"/>
      <c r="C9" s="149"/>
      <c r="D9" s="69" t="s">
        <v>7</v>
      </c>
      <c r="E9" s="69" t="s">
        <v>8</v>
      </c>
      <c r="F9" s="69" t="s">
        <v>56</v>
      </c>
      <c r="G9" s="69" t="s">
        <v>7</v>
      </c>
      <c r="H9" s="69" t="s">
        <v>8</v>
      </c>
      <c r="I9" s="69" t="s">
        <v>7</v>
      </c>
      <c r="J9" s="69" t="s">
        <v>8</v>
      </c>
      <c r="K9" s="69" t="s">
        <v>7</v>
      </c>
      <c r="L9" s="69" t="s">
        <v>8</v>
      </c>
      <c r="M9" s="69" t="s">
        <v>7</v>
      </c>
      <c r="N9" s="69" t="s">
        <v>8</v>
      </c>
      <c r="O9" s="69" t="s">
        <v>9</v>
      </c>
      <c r="P9" s="69" t="s">
        <v>10</v>
      </c>
      <c r="Q9" s="69" t="s">
        <v>11</v>
      </c>
      <c r="R9" s="148"/>
      <c r="S9" s="148"/>
    </row>
    <row r="10" spans="1:21" x14ac:dyDescent="0.2">
      <c r="A10" s="69">
        <v>1</v>
      </c>
      <c r="B10" s="53">
        <v>2</v>
      </c>
      <c r="C10" s="69">
        <v>3</v>
      </c>
      <c r="D10" s="69">
        <v>4</v>
      </c>
      <c r="E10" s="69">
        <v>5</v>
      </c>
      <c r="F10" s="69">
        <v>6</v>
      </c>
      <c r="G10" s="69">
        <v>7</v>
      </c>
      <c r="H10" s="69">
        <v>8</v>
      </c>
      <c r="I10" s="69">
        <v>9</v>
      </c>
      <c r="J10" s="69">
        <v>10</v>
      </c>
      <c r="K10" s="69">
        <v>11</v>
      </c>
      <c r="L10" s="69">
        <v>12</v>
      </c>
      <c r="M10" s="69">
        <v>13</v>
      </c>
      <c r="N10" s="69">
        <v>14</v>
      </c>
      <c r="O10" s="69">
        <v>15</v>
      </c>
      <c r="P10" s="69">
        <v>16</v>
      </c>
      <c r="Q10" s="69">
        <v>17</v>
      </c>
      <c r="R10" s="69">
        <v>18</v>
      </c>
      <c r="S10" s="69">
        <v>19</v>
      </c>
    </row>
    <row r="11" spans="1:21" s="75" customFormat="1" x14ac:dyDescent="0.2">
      <c r="A11" s="156" t="s">
        <v>378</v>
      </c>
      <c r="B11" s="157"/>
      <c r="C11" s="157"/>
      <c r="D11" s="157"/>
      <c r="E11" s="157"/>
      <c r="F11" s="157"/>
      <c r="G11" s="157"/>
      <c r="H11" s="157"/>
      <c r="I11" s="157"/>
      <c r="J11" s="157"/>
      <c r="K11" s="157"/>
      <c r="L11" s="157"/>
      <c r="M11" s="157"/>
      <c r="N11" s="157"/>
      <c r="O11" s="157"/>
      <c r="P11" s="157"/>
      <c r="Q11" s="157"/>
      <c r="R11" s="157"/>
      <c r="S11" s="157"/>
      <c r="T11" s="73"/>
      <c r="U11" s="74"/>
    </row>
    <row r="12" spans="1:21" s="70" customFormat="1" ht="38.25" x14ac:dyDescent="0.25">
      <c r="A12" s="14">
        <v>1</v>
      </c>
      <c r="B12" s="51" t="s">
        <v>14</v>
      </c>
      <c r="C12" s="69" t="s">
        <v>381</v>
      </c>
      <c r="D12" s="69" t="s">
        <v>381</v>
      </c>
      <c r="E12" s="69" t="s">
        <v>381</v>
      </c>
      <c r="F12" s="69" t="s">
        <v>381</v>
      </c>
      <c r="G12" s="69" t="s">
        <v>381</v>
      </c>
      <c r="H12" s="69" t="s">
        <v>381</v>
      </c>
      <c r="I12" s="69" t="s">
        <v>381</v>
      </c>
      <c r="J12" s="69" t="s">
        <v>381</v>
      </c>
      <c r="K12" s="69" t="s">
        <v>381</v>
      </c>
      <c r="L12" s="69" t="s">
        <v>381</v>
      </c>
      <c r="M12" s="69" t="s">
        <v>381</v>
      </c>
      <c r="N12" s="69" t="s">
        <v>381</v>
      </c>
      <c r="O12" s="69" t="s">
        <v>381</v>
      </c>
      <c r="P12" s="69" t="s">
        <v>381</v>
      </c>
      <c r="Q12" s="69" t="s">
        <v>381</v>
      </c>
      <c r="R12" s="69" t="s">
        <v>381</v>
      </c>
      <c r="S12" s="69" t="s">
        <v>381</v>
      </c>
    </row>
    <row r="13" spans="1:21" s="70" customFormat="1" ht="25.5" x14ac:dyDescent="0.25">
      <c r="A13" s="14" t="s">
        <v>17</v>
      </c>
      <c r="B13" s="51" t="s">
        <v>12</v>
      </c>
      <c r="C13" s="85" t="s">
        <v>381</v>
      </c>
      <c r="D13" s="86">
        <f>D14+D16+D18+D20+D22</f>
        <v>4232281.6999999993</v>
      </c>
      <c r="E13" s="86">
        <f>E14+E16+E18+E20+E22</f>
        <v>2881230.9000000004</v>
      </c>
      <c r="F13" s="87">
        <f>E13/D13*100</f>
        <v>68.077484067282214</v>
      </c>
      <c r="G13" s="87">
        <f>G14+G16+G18+G20+G22</f>
        <v>0</v>
      </c>
      <c r="H13" s="87">
        <f t="shared" ref="H13:N13" si="0">H14+H16+H18+H20+H22</f>
        <v>0</v>
      </c>
      <c r="I13" s="86">
        <f t="shared" si="0"/>
        <v>4232281.6999999993</v>
      </c>
      <c r="J13" s="86">
        <f>J14+J16+J18+J20+J22</f>
        <v>2881230.9000000004</v>
      </c>
      <c r="K13" s="87">
        <f t="shared" si="0"/>
        <v>0</v>
      </c>
      <c r="L13" s="87">
        <f t="shared" si="0"/>
        <v>0</v>
      </c>
      <c r="M13" s="87">
        <f t="shared" si="0"/>
        <v>0</v>
      </c>
      <c r="N13" s="87">
        <f t="shared" si="0"/>
        <v>0</v>
      </c>
      <c r="O13" s="69" t="s">
        <v>381</v>
      </c>
      <c r="P13" s="69" t="s">
        <v>381</v>
      </c>
      <c r="Q13" s="69" t="s">
        <v>381</v>
      </c>
      <c r="R13" s="69" t="s">
        <v>381</v>
      </c>
      <c r="S13" s="69" t="s">
        <v>381</v>
      </c>
    </row>
    <row r="14" spans="1:21" s="70" customFormat="1" ht="102" x14ac:dyDescent="0.25">
      <c r="A14" s="22" t="s">
        <v>18</v>
      </c>
      <c r="B14" s="83" t="s">
        <v>144</v>
      </c>
      <c r="C14" s="69" t="s">
        <v>13</v>
      </c>
      <c r="D14" s="88">
        <f t="shared" ref="D14:E16" si="1">G14+I14+K14+M14</f>
        <v>59901.9</v>
      </c>
      <c r="E14" s="88">
        <f>H14+J14+L14+N14</f>
        <v>40191.4</v>
      </c>
      <c r="F14" s="89">
        <f t="shared" ref="F14" si="2">E14/D14*100</f>
        <v>67.095367592680702</v>
      </c>
      <c r="G14" s="89">
        <v>0</v>
      </c>
      <c r="H14" s="89">
        <v>0</v>
      </c>
      <c r="I14" s="88">
        <v>59901.9</v>
      </c>
      <c r="J14" s="88">
        <v>40191.4</v>
      </c>
      <c r="K14" s="89">
        <v>0</v>
      </c>
      <c r="L14" s="89">
        <v>0</v>
      </c>
      <c r="M14" s="89">
        <v>0</v>
      </c>
      <c r="N14" s="89">
        <v>0</v>
      </c>
      <c r="O14" s="69" t="s">
        <v>217</v>
      </c>
      <c r="P14" s="69" t="s">
        <v>376</v>
      </c>
      <c r="Q14" s="69" t="s">
        <v>55</v>
      </c>
      <c r="R14" s="69" t="s">
        <v>328</v>
      </c>
      <c r="S14" s="69" t="s">
        <v>381</v>
      </c>
    </row>
    <row r="15" spans="1:21" s="78" customFormat="1" ht="114.75" x14ac:dyDescent="0.25">
      <c r="A15" s="72"/>
      <c r="B15" s="83" t="s">
        <v>60</v>
      </c>
      <c r="C15" s="158"/>
      <c r="D15" s="158"/>
      <c r="E15" s="158"/>
      <c r="F15" s="158"/>
      <c r="G15" s="158"/>
      <c r="H15" s="158"/>
      <c r="I15" s="158"/>
      <c r="J15" s="158"/>
      <c r="K15" s="158"/>
      <c r="L15" s="158"/>
      <c r="M15" s="158"/>
      <c r="N15" s="158"/>
      <c r="O15" s="158"/>
      <c r="P15" s="158"/>
      <c r="Q15" s="158"/>
      <c r="R15" s="158"/>
      <c r="S15" s="158"/>
      <c r="T15" s="76"/>
      <c r="U15" s="77"/>
    </row>
    <row r="16" spans="1:21" s="70" customFormat="1" ht="89.25" x14ac:dyDescent="0.25">
      <c r="A16" s="22" t="s">
        <v>19</v>
      </c>
      <c r="B16" s="83" t="s">
        <v>82</v>
      </c>
      <c r="C16" s="69" t="s">
        <v>13</v>
      </c>
      <c r="D16" s="88">
        <f t="shared" si="1"/>
        <v>5783.7</v>
      </c>
      <c r="E16" s="88">
        <f t="shared" si="1"/>
        <v>4257.7</v>
      </c>
      <c r="F16" s="88">
        <f t="shared" ref="F16" si="3">E16/D16*100</f>
        <v>73.615505645175233</v>
      </c>
      <c r="G16" s="89">
        <v>0</v>
      </c>
      <c r="H16" s="89">
        <v>0</v>
      </c>
      <c r="I16" s="88">
        <v>5783.7</v>
      </c>
      <c r="J16" s="88">
        <v>4257.7</v>
      </c>
      <c r="K16" s="89">
        <v>0</v>
      </c>
      <c r="L16" s="89">
        <v>0</v>
      </c>
      <c r="M16" s="89">
        <v>0</v>
      </c>
      <c r="N16" s="89">
        <v>0</v>
      </c>
      <c r="O16" s="69" t="s">
        <v>258</v>
      </c>
      <c r="P16" s="90">
        <v>30</v>
      </c>
      <c r="Q16" s="90">
        <v>30</v>
      </c>
      <c r="R16" s="69" t="s">
        <v>154</v>
      </c>
      <c r="S16" s="69" t="s">
        <v>381</v>
      </c>
    </row>
    <row r="17" spans="1:21" s="78" customFormat="1" ht="101.25" customHeight="1" x14ac:dyDescent="0.25">
      <c r="A17" s="72"/>
      <c r="B17" s="83" t="s">
        <v>60</v>
      </c>
      <c r="C17" s="158"/>
      <c r="D17" s="158"/>
      <c r="E17" s="158"/>
      <c r="F17" s="158"/>
      <c r="G17" s="158"/>
      <c r="H17" s="158"/>
      <c r="I17" s="158"/>
      <c r="J17" s="158"/>
      <c r="K17" s="158"/>
      <c r="L17" s="158"/>
      <c r="M17" s="158"/>
      <c r="N17" s="158"/>
      <c r="O17" s="158"/>
      <c r="P17" s="158"/>
      <c r="Q17" s="158"/>
      <c r="R17" s="158"/>
      <c r="S17" s="158"/>
      <c r="T17" s="76"/>
      <c r="U17" s="77"/>
    </row>
    <row r="18" spans="1:21" s="70" customFormat="1" ht="102" x14ac:dyDescent="0.25">
      <c r="A18" s="22" t="s">
        <v>20</v>
      </c>
      <c r="B18" s="83" t="s">
        <v>145</v>
      </c>
      <c r="C18" s="69" t="s">
        <v>13</v>
      </c>
      <c r="D18" s="88">
        <f t="shared" ref="D18:E108" si="4">G18+I18+K18+M18</f>
        <v>4165596.5999999996</v>
      </c>
      <c r="E18" s="88">
        <f t="shared" si="4"/>
        <v>2836065.8000000003</v>
      </c>
      <c r="F18" s="88">
        <f t="shared" ref="F18" si="5">E18/D18*100</f>
        <v>68.083064020169417</v>
      </c>
      <c r="G18" s="89">
        <v>0</v>
      </c>
      <c r="H18" s="89">
        <v>0</v>
      </c>
      <c r="I18" s="88">
        <f>4150751.8+14844.8</f>
        <v>4165596.5999999996</v>
      </c>
      <c r="J18" s="88">
        <f>2827606.7+8459.1</f>
        <v>2836065.8000000003</v>
      </c>
      <c r="K18" s="89">
        <v>0</v>
      </c>
      <c r="L18" s="89">
        <v>0</v>
      </c>
      <c r="M18" s="89">
        <v>0</v>
      </c>
      <c r="N18" s="89">
        <v>0</v>
      </c>
      <c r="O18" s="69" t="s">
        <v>259</v>
      </c>
      <c r="P18" s="90">
        <v>100</v>
      </c>
      <c r="Q18" s="90">
        <v>100</v>
      </c>
      <c r="R18" s="69" t="s">
        <v>312</v>
      </c>
      <c r="S18" s="69" t="s">
        <v>381</v>
      </c>
    </row>
    <row r="19" spans="1:21" s="78" customFormat="1" ht="102.75" customHeight="1" x14ac:dyDescent="0.25">
      <c r="A19" s="72"/>
      <c r="B19" s="83" t="s">
        <v>60</v>
      </c>
      <c r="C19" s="158"/>
      <c r="D19" s="158"/>
      <c r="E19" s="158"/>
      <c r="F19" s="158"/>
      <c r="G19" s="158"/>
      <c r="H19" s="158"/>
      <c r="I19" s="158"/>
      <c r="J19" s="158"/>
      <c r="K19" s="158"/>
      <c r="L19" s="158"/>
      <c r="M19" s="158"/>
      <c r="N19" s="158"/>
      <c r="O19" s="158"/>
      <c r="P19" s="158"/>
      <c r="Q19" s="158"/>
      <c r="R19" s="158"/>
      <c r="S19" s="158"/>
      <c r="T19" s="76"/>
      <c r="U19" s="77"/>
    </row>
    <row r="20" spans="1:21" s="70" customFormat="1" ht="102" x14ac:dyDescent="0.25">
      <c r="A20" s="22" t="s">
        <v>21</v>
      </c>
      <c r="B20" s="83" t="s">
        <v>146</v>
      </c>
      <c r="C20" s="69" t="s">
        <v>13</v>
      </c>
      <c r="D20" s="88">
        <f t="shared" si="4"/>
        <v>664.5</v>
      </c>
      <c r="E20" s="88">
        <f t="shared" si="4"/>
        <v>381</v>
      </c>
      <c r="F20" s="88">
        <f t="shared" ref="F20" si="6">E20/D20*100</f>
        <v>57.336343115124158</v>
      </c>
      <c r="G20" s="89">
        <v>0</v>
      </c>
      <c r="H20" s="89">
        <v>0</v>
      </c>
      <c r="I20" s="88">
        <f>662.2+2.3</f>
        <v>664.5</v>
      </c>
      <c r="J20" s="88">
        <f>380.5+0.5</f>
        <v>381</v>
      </c>
      <c r="K20" s="89">
        <v>0</v>
      </c>
      <c r="L20" s="89">
        <v>0</v>
      </c>
      <c r="M20" s="89">
        <v>0</v>
      </c>
      <c r="N20" s="89">
        <v>0</v>
      </c>
      <c r="O20" s="69" t="s">
        <v>258</v>
      </c>
      <c r="P20" s="90">
        <v>30</v>
      </c>
      <c r="Q20" s="90">
        <v>30</v>
      </c>
      <c r="R20" s="69" t="s">
        <v>154</v>
      </c>
      <c r="S20" s="69" t="s">
        <v>381</v>
      </c>
    </row>
    <row r="21" spans="1:21" s="78" customFormat="1" ht="98.25" customHeight="1" x14ac:dyDescent="0.25">
      <c r="A21" s="72"/>
      <c r="B21" s="83" t="s">
        <v>60</v>
      </c>
      <c r="C21" s="158"/>
      <c r="D21" s="158"/>
      <c r="E21" s="158"/>
      <c r="F21" s="158"/>
      <c r="G21" s="158"/>
      <c r="H21" s="158"/>
      <c r="I21" s="158"/>
      <c r="J21" s="158"/>
      <c r="K21" s="158"/>
      <c r="L21" s="158"/>
      <c r="M21" s="158"/>
      <c r="N21" s="158"/>
      <c r="O21" s="158"/>
      <c r="P21" s="158"/>
      <c r="Q21" s="158"/>
      <c r="R21" s="158"/>
      <c r="S21" s="158"/>
      <c r="T21" s="76"/>
      <c r="U21" s="77"/>
    </row>
    <row r="22" spans="1:21" s="70" customFormat="1" ht="38.25" x14ac:dyDescent="0.25">
      <c r="A22" s="22" t="s">
        <v>22</v>
      </c>
      <c r="B22" s="83" t="s">
        <v>83</v>
      </c>
      <c r="C22" s="69" t="s">
        <v>30</v>
      </c>
      <c r="D22" s="88">
        <f t="shared" ref="D22:E22" si="7">G22+I22+K22+M22</f>
        <v>335</v>
      </c>
      <c r="E22" s="88">
        <f t="shared" si="7"/>
        <v>335</v>
      </c>
      <c r="F22" s="88">
        <f t="shared" ref="F22" si="8">E22/D22*100</f>
        <v>100</v>
      </c>
      <c r="G22" s="89">
        <v>0</v>
      </c>
      <c r="H22" s="89">
        <v>0</v>
      </c>
      <c r="I22" s="88">
        <v>335</v>
      </c>
      <c r="J22" s="89">
        <v>335</v>
      </c>
      <c r="K22" s="89">
        <v>0</v>
      </c>
      <c r="L22" s="89">
        <v>0</v>
      </c>
      <c r="M22" s="89">
        <v>0</v>
      </c>
      <c r="N22" s="89">
        <v>0</v>
      </c>
      <c r="O22" s="69" t="s">
        <v>260</v>
      </c>
      <c r="P22" s="90">
        <v>5</v>
      </c>
      <c r="Q22" s="90">
        <v>5</v>
      </c>
      <c r="R22" s="69" t="s">
        <v>154</v>
      </c>
      <c r="S22" s="69" t="s">
        <v>381</v>
      </c>
    </row>
    <row r="23" spans="1:21" s="78" customFormat="1" ht="101.25" customHeight="1" x14ac:dyDescent="0.25">
      <c r="A23" s="72"/>
      <c r="B23" s="83" t="s">
        <v>60</v>
      </c>
      <c r="C23" s="158"/>
      <c r="D23" s="158"/>
      <c r="E23" s="158"/>
      <c r="F23" s="158"/>
      <c r="G23" s="158"/>
      <c r="H23" s="158"/>
      <c r="I23" s="158"/>
      <c r="J23" s="158"/>
      <c r="K23" s="158"/>
      <c r="L23" s="158"/>
      <c r="M23" s="158"/>
      <c r="N23" s="158"/>
      <c r="O23" s="158"/>
      <c r="P23" s="158"/>
      <c r="Q23" s="158"/>
      <c r="R23" s="158"/>
      <c r="S23" s="158"/>
      <c r="T23" s="76"/>
      <c r="U23" s="77"/>
    </row>
    <row r="24" spans="1:21" s="70" customFormat="1" ht="102" x14ac:dyDescent="0.25">
      <c r="A24" s="30" t="s">
        <v>23</v>
      </c>
      <c r="B24" s="83" t="s">
        <v>70</v>
      </c>
      <c r="C24" s="85" t="s">
        <v>381</v>
      </c>
      <c r="D24" s="86">
        <f>D25+D33+D35+D27+D29+D31+D37+D39+D41+D43+D45+D47+D49+D51+D55+D57+D59+D61+D53</f>
        <v>8953235.8510869574</v>
      </c>
      <c r="E24" s="86">
        <f>E25+E33+E35+E27+E29+E31+E37+E39+E41+E43+E45+E47+E49+E51+E55+E57+E59+E61+E53</f>
        <v>6266065</v>
      </c>
      <c r="F24" s="86">
        <f>E24/D24*100</f>
        <v>69.986595955017478</v>
      </c>
      <c r="G24" s="86">
        <f t="shared" ref="G24:N24" si="9">G25+G33+G35+G27+G29+G31+G37+G39+G41+G43+G45+G47+G49+G51+G55+G57+G59+G61+G53</f>
        <v>1617064.5</v>
      </c>
      <c r="H24" s="86">
        <f t="shared" si="9"/>
        <v>1183843.8999999999</v>
      </c>
      <c r="I24" s="86">
        <f t="shared" si="9"/>
        <v>7282518.7999999998</v>
      </c>
      <c r="J24" s="86">
        <f t="shared" si="9"/>
        <v>5035845.9000000004</v>
      </c>
      <c r="K24" s="86">
        <f t="shared" si="9"/>
        <v>53652.551086956519</v>
      </c>
      <c r="L24" s="86">
        <f t="shared" si="9"/>
        <v>46375.199999999997</v>
      </c>
      <c r="M24" s="86">
        <f t="shared" si="9"/>
        <v>0</v>
      </c>
      <c r="N24" s="86">
        <f t="shared" si="9"/>
        <v>0</v>
      </c>
      <c r="O24" s="85" t="s">
        <v>381</v>
      </c>
      <c r="P24" s="85" t="s">
        <v>381</v>
      </c>
      <c r="Q24" s="85" t="s">
        <v>381</v>
      </c>
      <c r="R24" s="85" t="s">
        <v>381</v>
      </c>
      <c r="S24" s="85" t="s">
        <v>381</v>
      </c>
    </row>
    <row r="25" spans="1:21" s="70" customFormat="1" ht="127.5" x14ac:dyDescent="0.25">
      <c r="A25" s="14" t="s">
        <v>24</v>
      </c>
      <c r="B25" s="83" t="s">
        <v>84</v>
      </c>
      <c r="C25" s="69" t="s">
        <v>25</v>
      </c>
      <c r="D25" s="88">
        <f t="shared" si="4"/>
        <v>14669.9</v>
      </c>
      <c r="E25" s="88">
        <f t="shared" si="4"/>
        <v>10497.6</v>
      </c>
      <c r="F25" s="88">
        <f t="shared" ref="F25" si="10">E25/D25*100</f>
        <v>71.558769998432169</v>
      </c>
      <c r="G25" s="89">
        <v>0</v>
      </c>
      <c r="H25" s="89">
        <v>0</v>
      </c>
      <c r="I25" s="88">
        <v>14669.9</v>
      </c>
      <c r="J25" s="88">
        <v>10497.6</v>
      </c>
      <c r="K25" s="89">
        <v>0</v>
      </c>
      <c r="L25" s="89">
        <v>0</v>
      </c>
      <c r="M25" s="89">
        <v>0</v>
      </c>
      <c r="N25" s="89">
        <v>0</v>
      </c>
      <c r="O25" s="69" t="s">
        <v>261</v>
      </c>
      <c r="P25" s="69">
        <v>1</v>
      </c>
      <c r="Q25" s="69">
        <v>1</v>
      </c>
      <c r="R25" s="69" t="s">
        <v>154</v>
      </c>
      <c r="S25" s="69" t="s">
        <v>381</v>
      </c>
    </row>
    <row r="26" spans="1:21" s="78" customFormat="1" ht="101.25" customHeight="1" x14ac:dyDescent="0.25">
      <c r="A26" s="72"/>
      <c r="B26" s="83" t="s">
        <v>60</v>
      </c>
      <c r="C26" s="158"/>
      <c r="D26" s="158"/>
      <c r="E26" s="158"/>
      <c r="F26" s="158"/>
      <c r="G26" s="158"/>
      <c r="H26" s="158"/>
      <c r="I26" s="158"/>
      <c r="J26" s="158"/>
      <c r="K26" s="158"/>
      <c r="L26" s="158"/>
      <c r="M26" s="158"/>
      <c r="N26" s="158"/>
      <c r="O26" s="158"/>
      <c r="P26" s="158"/>
      <c r="Q26" s="158"/>
      <c r="R26" s="158"/>
      <c r="S26" s="158"/>
      <c r="T26" s="76"/>
      <c r="U26" s="77"/>
    </row>
    <row r="27" spans="1:21" s="70" customFormat="1" ht="38.25" x14ac:dyDescent="0.25">
      <c r="A27" s="14" t="s">
        <v>26</v>
      </c>
      <c r="B27" s="83" t="s">
        <v>85</v>
      </c>
      <c r="C27" s="69" t="s">
        <v>32</v>
      </c>
      <c r="D27" s="88">
        <f>G27+I27+K27+M27</f>
        <v>121852.7</v>
      </c>
      <c r="E27" s="88">
        <f>H27+J27+L27+N27</f>
        <v>79233.5</v>
      </c>
      <c r="F27" s="88">
        <f>E27/D27*100</f>
        <v>65.024000288873367</v>
      </c>
      <c r="G27" s="89">
        <v>0</v>
      </c>
      <c r="H27" s="89">
        <v>0</v>
      </c>
      <c r="I27" s="88">
        <v>121852.7</v>
      </c>
      <c r="J27" s="88">
        <v>79233.5</v>
      </c>
      <c r="K27" s="89">
        <v>0</v>
      </c>
      <c r="L27" s="89">
        <v>0</v>
      </c>
      <c r="M27" s="89">
        <v>0</v>
      </c>
      <c r="N27" s="89">
        <v>0</v>
      </c>
      <c r="O27" s="69" t="s">
        <v>261</v>
      </c>
      <c r="P27" s="69">
        <v>1</v>
      </c>
      <c r="Q27" s="69">
        <v>1</v>
      </c>
      <c r="R27" s="69" t="s">
        <v>154</v>
      </c>
      <c r="S27" s="69" t="s">
        <v>381</v>
      </c>
    </row>
    <row r="28" spans="1:21" s="78" customFormat="1" ht="114.75" x14ac:dyDescent="0.25">
      <c r="A28" s="72"/>
      <c r="B28" s="83" t="s">
        <v>60</v>
      </c>
      <c r="C28" s="158"/>
      <c r="D28" s="158"/>
      <c r="E28" s="158"/>
      <c r="F28" s="158"/>
      <c r="G28" s="158"/>
      <c r="H28" s="158"/>
      <c r="I28" s="158"/>
      <c r="J28" s="158"/>
      <c r="K28" s="158"/>
      <c r="L28" s="158"/>
      <c r="M28" s="158"/>
      <c r="N28" s="158"/>
      <c r="O28" s="158"/>
      <c r="P28" s="158"/>
      <c r="Q28" s="158"/>
      <c r="R28" s="158"/>
      <c r="S28" s="158"/>
      <c r="T28" s="76"/>
      <c r="U28" s="77"/>
    </row>
    <row r="29" spans="1:21" s="70" customFormat="1" ht="114.75" x14ac:dyDescent="0.25">
      <c r="A29" s="14" t="s">
        <v>27</v>
      </c>
      <c r="B29" s="83" t="s">
        <v>86</v>
      </c>
      <c r="C29" s="69" t="s">
        <v>33</v>
      </c>
      <c r="D29" s="88">
        <f>G29+I29+K29+M29</f>
        <v>332677</v>
      </c>
      <c r="E29" s="88">
        <f>H29+J29+L29+N29</f>
        <v>234922.6</v>
      </c>
      <c r="F29" s="88">
        <f>E29/D29*100</f>
        <v>70.615822554610034</v>
      </c>
      <c r="G29" s="89">
        <v>0</v>
      </c>
      <c r="H29" s="89">
        <v>0</v>
      </c>
      <c r="I29" s="88">
        <f>332677</f>
        <v>332677</v>
      </c>
      <c r="J29" s="88">
        <f>234922.6</f>
        <v>234922.6</v>
      </c>
      <c r="K29" s="89">
        <v>0</v>
      </c>
      <c r="L29" s="89">
        <v>0</v>
      </c>
      <c r="M29" s="89">
        <v>0</v>
      </c>
      <c r="N29" s="89">
        <v>0</v>
      </c>
      <c r="O29" s="69" t="s">
        <v>261</v>
      </c>
      <c r="P29" s="69">
        <v>8</v>
      </c>
      <c r="Q29" s="69">
        <v>8</v>
      </c>
      <c r="R29" s="69" t="s">
        <v>154</v>
      </c>
      <c r="S29" s="69" t="s">
        <v>381</v>
      </c>
    </row>
    <row r="30" spans="1:21" s="78" customFormat="1" ht="114.75" x14ac:dyDescent="0.25">
      <c r="A30" s="72"/>
      <c r="B30" s="83" t="s">
        <v>60</v>
      </c>
      <c r="C30" s="158"/>
      <c r="D30" s="158"/>
      <c r="E30" s="158"/>
      <c r="F30" s="158"/>
      <c r="G30" s="158"/>
      <c r="H30" s="158"/>
      <c r="I30" s="158"/>
      <c r="J30" s="158"/>
      <c r="K30" s="158"/>
      <c r="L30" s="158"/>
      <c r="M30" s="158"/>
      <c r="N30" s="158"/>
      <c r="O30" s="158"/>
      <c r="P30" s="158"/>
      <c r="Q30" s="158"/>
      <c r="R30" s="158"/>
      <c r="S30" s="158"/>
      <c r="T30" s="76"/>
      <c r="U30" s="77"/>
    </row>
    <row r="31" spans="1:21" s="70" customFormat="1" ht="76.5" x14ac:dyDescent="0.25">
      <c r="A31" s="14" t="s">
        <v>71</v>
      </c>
      <c r="B31" s="83" t="s">
        <v>87</v>
      </c>
      <c r="C31" s="69" t="s">
        <v>34</v>
      </c>
      <c r="D31" s="88">
        <f>G31+I31+K31+M31</f>
        <v>37121</v>
      </c>
      <c r="E31" s="88">
        <f>H31+J31+L31+N31</f>
        <v>25861.8</v>
      </c>
      <c r="F31" s="88">
        <f>E31/D31*100</f>
        <v>69.668920557097053</v>
      </c>
      <c r="G31" s="89">
        <v>0</v>
      </c>
      <c r="H31" s="89">
        <v>0</v>
      </c>
      <c r="I31" s="88">
        <v>37121</v>
      </c>
      <c r="J31" s="88">
        <v>25861.8</v>
      </c>
      <c r="K31" s="89">
        <v>0</v>
      </c>
      <c r="L31" s="89">
        <v>0</v>
      </c>
      <c r="M31" s="89">
        <v>0</v>
      </c>
      <c r="N31" s="89">
        <v>0</v>
      </c>
      <c r="O31" s="69" t="s">
        <v>261</v>
      </c>
      <c r="P31" s="69">
        <v>1</v>
      </c>
      <c r="Q31" s="69">
        <v>1</v>
      </c>
      <c r="R31" s="69" t="s">
        <v>154</v>
      </c>
      <c r="S31" s="69" t="s">
        <v>381</v>
      </c>
    </row>
    <row r="32" spans="1:21" s="78" customFormat="1" ht="102.75" customHeight="1" x14ac:dyDescent="0.25">
      <c r="A32" s="72"/>
      <c r="B32" s="83" t="s">
        <v>60</v>
      </c>
      <c r="C32" s="158"/>
      <c r="D32" s="158"/>
      <c r="E32" s="158"/>
      <c r="F32" s="158"/>
      <c r="G32" s="158"/>
      <c r="H32" s="158"/>
      <c r="I32" s="158"/>
      <c r="J32" s="158"/>
      <c r="K32" s="158"/>
      <c r="L32" s="158"/>
      <c r="M32" s="158"/>
      <c r="N32" s="158"/>
      <c r="O32" s="158"/>
      <c r="P32" s="158"/>
      <c r="Q32" s="158"/>
      <c r="R32" s="158"/>
      <c r="S32" s="158"/>
      <c r="T32" s="76"/>
      <c r="U32" s="77"/>
    </row>
    <row r="33" spans="1:21" s="70" customFormat="1" ht="76.5" x14ac:dyDescent="0.25">
      <c r="A33" s="14" t="s">
        <v>29</v>
      </c>
      <c r="B33" s="83" t="s">
        <v>88</v>
      </c>
      <c r="C33" s="69" t="s">
        <v>13</v>
      </c>
      <c r="D33" s="88">
        <f t="shared" si="4"/>
        <v>6400783.7999999998</v>
      </c>
      <c r="E33" s="88">
        <f t="shared" si="4"/>
        <v>4487730.3</v>
      </c>
      <c r="F33" s="89">
        <f t="shared" ref="F33:F140" si="11">E33/D33*100</f>
        <v>70.112199384081677</v>
      </c>
      <c r="G33" s="89">
        <v>0</v>
      </c>
      <c r="H33" s="89">
        <v>0</v>
      </c>
      <c r="I33" s="88">
        <f>6340723.3+60060.5</f>
        <v>6400783.7999999998</v>
      </c>
      <c r="J33" s="88">
        <f>4455409+32321.3</f>
        <v>4487730.3</v>
      </c>
      <c r="K33" s="89">
        <v>0</v>
      </c>
      <c r="L33" s="89">
        <v>0</v>
      </c>
      <c r="M33" s="89">
        <v>0</v>
      </c>
      <c r="N33" s="89">
        <v>0</v>
      </c>
      <c r="O33" s="69" t="s">
        <v>262</v>
      </c>
      <c r="P33" s="69">
        <v>100</v>
      </c>
      <c r="Q33" s="69">
        <v>100</v>
      </c>
      <c r="R33" s="69" t="s">
        <v>311</v>
      </c>
      <c r="S33" s="69" t="s">
        <v>381</v>
      </c>
    </row>
    <row r="34" spans="1:21" s="78" customFormat="1" ht="114.75" x14ac:dyDescent="0.25">
      <c r="A34" s="72"/>
      <c r="B34" s="83" t="s">
        <v>60</v>
      </c>
      <c r="C34" s="158"/>
      <c r="D34" s="158"/>
      <c r="E34" s="158"/>
      <c r="F34" s="158"/>
      <c r="G34" s="158"/>
      <c r="H34" s="158"/>
      <c r="I34" s="158"/>
      <c r="J34" s="158"/>
      <c r="K34" s="158"/>
      <c r="L34" s="158"/>
      <c r="M34" s="158"/>
      <c r="N34" s="158"/>
      <c r="O34" s="158"/>
      <c r="P34" s="158"/>
      <c r="Q34" s="158"/>
      <c r="R34" s="158"/>
      <c r="S34" s="158"/>
      <c r="T34" s="76"/>
      <c r="U34" s="77"/>
    </row>
    <row r="35" spans="1:21" s="70" customFormat="1" ht="76.5" x14ac:dyDescent="0.25">
      <c r="A35" s="14" t="s">
        <v>89</v>
      </c>
      <c r="B35" s="83" t="s">
        <v>90</v>
      </c>
      <c r="C35" s="69" t="s">
        <v>13</v>
      </c>
      <c r="D35" s="88">
        <f t="shared" si="4"/>
        <v>1016.8</v>
      </c>
      <c r="E35" s="88">
        <f t="shared" si="4"/>
        <v>546.70000000000005</v>
      </c>
      <c r="F35" s="88">
        <f t="shared" si="11"/>
        <v>53.766719118804097</v>
      </c>
      <c r="G35" s="89">
        <v>0</v>
      </c>
      <c r="H35" s="89">
        <v>0</v>
      </c>
      <c r="I35" s="88">
        <v>1016.8</v>
      </c>
      <c r="J35" s="88">
        <v>546.70000000000005</v>
      </c>
      <c r="K35" s="89">
        <v>0</v>
      </c>
      <c r="L35" s="89">
        <v>0</v>
      </c>
      <c r="M35" s="89">
        <v>0</v>
      </c>
      <c r="N35" s="89">
        <v>0</v>
      </c>
      <c r="O35" s="69" t="s">
        <v>258</v>
      </c>
      <c r="P35" s="69">
        <v>30</v>
      </c>
      <c r="Q35" s="69">
        <v>30</v>
      </c>
      <c r="R35" s="69" t="s">
        <v>154</v>
      </c>
      <c r="S35" s="69" t="s">
        <v>381</v>
      </c>
    </row>
    <row r="36" spans="1:21" s="78" customFormat="1" ht="114.75" x14ac:dyDescent="0.25">
      <c r="A36" s="72"/>
      <c r="B36" s="83" t="s">
        <v>60</v>
      </c>
      <c r="C36" s="158"/>
      <c r="D36" s="158"/>
      <c r="E36" s="158"/>
      <c r="F36" s="158"/>
      <c r="G36" s="158"/>
      <c r="H36" s="158"/>
      <c r="I36" s="158"/>
      <c r="J36" s="158"/>
      <c r="K36" s="158"/>
      <c r="L36" s="158"/>
      <c r="M36" s="158"/>
      <c r="N36" s="158"/>
      <c r="O36" s="158"/>
      <c r="P36" s="158"/>
      <c r="Q36" s="158"/>
      <c r="R36" s="158"/>
      <c r="S36" s="158"/>
      <c r="T36" s="76"/>
      <c r="U36" s="77"/>
    </row>
    <row r="37" spans="1:21" s="70" customFormat="1" ht="127.5" x14ac:dyDescent="0.25">
      <c r="A37" s="14" t="s">
        <v>73</v>
      </c>
      <c r="B37" s="83" t="s">
        <v>91</v>
      </c>
      <c r="C37" s="69" t="s">
        <v>384</v>
      </c>
      <c r="D37" s="88">
        <f t="shared" ref="D37" si="12">G37+I37+K37+M37</f>
        <v>2260</v>
      </c>
      <c r="E37" s="88">
        <f>H37+J37+L37+N37</f>
        <v>2160.6999999999998</v>
      </c>
      <c r="F37" s="88">
        <f t="shared" ref="F37" si="13">E37/D37*100</f>
        <v>95.606194690265482</v>
      </c>
      <c r="G37" s="89">
        <v>0</v>
      </c>
      <c r="H37" s="89">
        <v>0</v>
      </c>
      <c r="I37" s="88">
        <v>2260</v>
      </c>
      <c r="J37" s="88">
        <v>2160.6999999999998</v>
      </c>
      <c r="K37" s="89">
        <v>0</v>
      </c>
      <c r="L37" s="89">
        <v>0</v>
      </c>
      <c r="M37" s="89">
        <v>0</v>
      </c>
      <c r="N37" s="89">
        <v>0</v>
      </c>
      <c r="O37" s="69" t="s">
        <v>263</v>
      </c>
      <c r="P37" s="69">
        <v>5</v>
      </c>
      <c r="Q37" s="69">
        <v>5</v>
      </c>
      <c r="R37" s="69" t="s">
        <v>154</v>
      </c>
      <c r="S37" s="69" t="s">
        <v>381</v>
      </c>
    </row>
    <row r="38" spans="1:21" s="78" customFormat="1" ht="102.75" customHeight="1" x14ac:dyDescent="0.25">
      <c r="A38" s="72"/>
      <c r="B38" s="83" t="s">
        <v>60</v>
      </c>
      <c r="C38" s="158"/>
      <c r="D38" s="158"/>
      <c r="E38" s="158"/>
      <c r="F38" s="158"/>
      <c r="G38" s="158"/>
      <c r="H38" s="158"/>
      <c r="I38" s="158"/>
      <c r="J38" s="158"/>
      <c r="K38" s="158"/>
      <c r="L38" s="158"/>
      <c r="M38" s="158"/>
      <c r="N38" s="158"/>
      <c r="O38" s="158"/>
      <c r="P38" s="158"/>
      <c r="Q38" s="158"/>
      <c r="R38" s="158"/>
      <c r="S38" s="158"/>
      <c r="T38" s="76"/>
      <c r="U38" s="77"/>
    </row>
    <row r="39" spans="1:21" s="70" customFormat="1" ht="255" x14ac:dyDescent="0.25">
      <c r="A39" s="14" t="s">
        <v>31</v>
      </c>
      <c r="B39" s="83" t="s">
        <v>180</v>
      </c>
      <c r="C39" s="69" t="s">
        <v>25</v>
      </c>
      <c r="D39" s="88">
        <f>G39+I39+K39+M39</f>
        <v>1577.2</v>
      </c>
      <c r="E39" s="88">
        <f>H39+J39+L39+N39</f>
        <v>221.4</v>
      </c>
      <c r="F39" s="88">
        <f>E39/D39*100</f>
        <v>14.037534871924931</v>
      </c>
      <c r="G39" s="89">
        <v>0</v>
      </c>
      <c r="H39" s="89">
        <v>0</v>
      </c>
      <c r="I39" s="88">
        <v>1577.2</v>
      </c>
      <c r="J39" s="88">
        <v>221.4</v>
      </c>
      <c r="K39" s="89">
        <v>0</v>
      </c>
      <c r="L39" s="89">
        <v>0</v>
      </c>
      <c r="M39" s="89">
        <v>0</v>
      </c>
      <c r="N39" s="89">
        <v>0</v>
      </c>
      <c r="O39" s="69" t="s">
        <v>264</v>
      </c>
      <c r="P39" s="69" t="s">
        <v>332</v>
      </c>
      <c r="Q39" s="69" t="s">
        <v>332</v>
      </c>
      <c r="R39" s="69" t="s">
        <v>154</v>
      </c>
      <c r="S39" s="69" t="s">
        <v>381</v>
      </c>
    </row>
    <row r="40" spans="1:21" s="78" customFormat="1" ht="101.25" customHeight="1" x14ac:dyDescent="0.25">
      <c r="A40" s="72"/>
      <c r="B40" s="83" t="s">
        <v>60</v>
      </c>
      <c r="C40" s="158"/>
      <c r="D40" s="158"/>
      <c r="E40" s="158"/>
      <c r="F40" s="158"/>
      <c r="G40" s="158"/>
      <c r="H40" s="158"/>
      <c r="I40" s="158"/>
      <c r="J40" s="158"/>
      <c r="K40" s="158"/>
      <c r="L40" s="158"/>
      <c r="M40" s="158"/>
      <c r="N40" s="158"/>
      <c r="O40" s="158"/>
      <c r="P40" s="158"/>
      <c r="Q40" s="158"/>
      <c r="R40" s="158"/>
      <c r="S40" s="158"/>
      <c r="T40" s="76"/>
      <c r="U40" s="77"/>
    </row>
    <row r="41" spans="1:21" s="70" customFormat="1" ht="178.5" x14ac:dyDescent="0.25">
      <c r="A41" s="14" t="s">
        <v>72</v>
      </c>
      <c r="B41" s="83" t="s">
        <v>147</v>
      </c>
      <c r="C41" s="69" t="s">
        <v>123</v>
      </c>
      <c r="D41" s="88">
        <f>G41+I41+K41+M41</f>
        <v>600</v>
      </c>
      <c r="E41" s="88">
        <f>H41+J41+L41+N41</f>
        <v>235.7</v>
      </c>
      <c r="F41" s="88">
        <f>E41/D41*100</f>
        <v>39.283333333333331</v>
      </c>
      <c r="G41" s="89">
        <v>0</v>
      </c>
      <c r="H41" s="89">
        <v>0</v>
      </c>
      <c r="I41" s="88">
        <v>600</v>
      </c>
      <c r="J41" s="89">
        <v>235.7</v>
      </c>
      <c r="K41" s="89">
        <v>0</v>
      </c>
      <c r="L41" s="89">
        <v>0</v>
      </c>
      <c r="M41" s="89">
        <v>0</v>
      </c>
      <c r="N41" s="89">
        <v>0</v>
      </c>
      <c r="O41" s="69" t="s">
        <v>265</v>
      </c>
      <c r="P41" s="69">
        <v>100</v>
      </c>
      <c r="Q41" s="69">
        <v>100</v>
      </c>
      <c r="R41" s="69" t="s">
        <v>143</v>
      </c>
      <c r="S41" s="69" t="s">
        <v>381</v>
      </c>
    </row>
    <row r="42" spans="1:21" s="78" customFormat="1" ht="114.75" x14ac:dyDescent="0.25">
      <c r="A42" s="72"/>
      <c r="B42" s="83" t="s">
        <v>60</v>
      </c>
      <c r="C42" s="158"/>
      <c r="D42" s="158"/>
      <c r="E42" s="158"/>
      <c r="F42" s="158"/>
      <c r="G42" s="158"/>
      <c r="H42" s="158"/>
      <c r="I42" s="158"/>
      <c r="J42" s="158"/>
      <c r="K42" s="158"/>
      <c r="L42" s="158"/>
      <c r="M42" s="158"/>
      <c r="N42" s="158"/>
      <c r="O42" s="158"/>
      <c r="P42" s="158"/>
      <c r="Q42" s="158"/>
      <c r="R42" s="158"/>
      <c r="S42" s="158"/>
      <c r="T42" s="76"/>
      <c r="U42" s="77"/>
    </row>
    <row r="43" spans="1:21" s="71" customFormat="1" ht="102" x14ac:dyDescent="0.25">
      <c r="A43" s="37" t="s">
        <v>124</v>
      </c>
      <c r="B43" s="83" t="s">
        <v>125</v>
      </c>
      <c r="C43" s="91" t="s">
        <v>13</v>
      </c>
      <c r="D43" s="92">
        <f>G43+I43+K43+M43</f>
        <v>4615.1000000000004</v>
      </c>
      <c r="E43" s="92">
        <f>H43+J43+L43+N43</f>
        <v>4615</v>
      </c>
      <c r="F43" s="88">
        <f>E43/D43*100</f>
        <v>99.997833199713966</v>
      </c>
      <c r="G43" s="89">
        <v>0</v>
      </c>
      <c r="H43" s="89">
        <v>0</v>
      </c>
      <c r="I43" s="92">
        <v>4615.1000000000004</v>
      </c>
      <c r="J43" s="92">
        <v>4615</v>
      </c>
      <c r="K43" s="89">
        <v>0</v>
      </c>
      <c r="L43" s="89">
        <v>0</v>
      </c>
      <c r="M43" s="89">
        <v>0</v>
      </c>
      <c r="N43" s="89">
        <v>0</v>
      </c>
      <c r="O43" s="91" t="s">
        <v>266</v>
      </c>
      <c r="P43" s="91">
        <v>200</v>
      </c>
      <c r="Q43" s="91">
        <v>200</v>
      </c>
      <c r="R43" s="91" t="s">
        <v>346</v>
      </c>
      <c r="S43" s="91" t="s">
        <v>381</v>
      </c>
    </row>
    <row r="44" spans="1:21" s="78" customFormat="1" ht="101.25" customHeight="1" x14ac:dyDescent="0.25">
      <c r="A44" s="72"/>
      <c r="B44" s="83" t="s">
        <v>60</v>
      </c>
      <c r="C44" s="158"/>
      <c r="D44" s="158"/>
      <c r="E44" s="158"/>
      <c r="F44" s="158"/>
      <c r="G44" s="158"/>
      <c r="H44" s="158"/>
      <c r="I44" s="158"/>
      <c r="J44" s="158"/>
      <c r="K44" s="158"/>
      <c r="L44" s="158"/>
      <c r="M44" s="158"/>
      <c r="N44" s="158"/>
      <c r="O44" s="158"/>
      <c r="P44" s="158"/>
      <c r="Q44" s="158"/>
      <c r="R44" s="158"/>
      <c r="S44" s="158"/>
      <c r="T44" s="76"/>
      <c r="U44" s="77"/>
    </row>
    <row r="45" spans="1:21" s="71" customFormat="1" ht="76.5" x14ac:dyDescent="0.25">
      <c r="A45" s="37" t="s">
        <v>35</v>
      </c>
      <c r="B45" s="83" t="s">
        <v>155</v>
      </c>
      <c r="C45" s="91" t="s">
        <v>30</v>
      </c>
      <c r="D45" s="92">
        <f>G45+I45+K45+M45</f>
        <v>8452.5</v>
      </c>
      <c r="E45" s="92">
        <f>H45+J45+L45+N45</f>
        <v>8452.5</v>
      </c>
      <c r="F45" s="88">
        <f>E45/D45*100</f>
        <v>100</v>
      </c>
      <c r="G45" s="89">
        <v>0</v>
      </c>
      <c r="H45" s="89">
        <v>0</v>
      </c>
      <c r="I45" s="88">
        <v>8452.5</v>
      </c>
      <c r="J45" s="89">
        <v>8452.5</v>
      </c>
      <c r="K45" s="89">
        <v>0</v>
      </c>
      <c r="L45" s="89">
        <v>0</v>
      </c>
      <c r="M45" s="89">
        <v>0</v>
      </c>
      <c r="N45" s="89">
        <v>0</v>
      </c>
      <c r="O45" s="91" t="s">
        <v>267</v>
      </c>
      <c r="P45" s="91">
        <v>100</v>
      </c>
      <c r="Q45" s="91">
        <v>100</v>
      </c>
      <c r="R45" s="91" t="s">
        <v>347</v>
      </c>
      <c r="S45" s="91" t="s">
        <v>381</v>
      </c>
    </row>
    <row r="46" spans="1:21" s="78" customFormat="1" ht="99.75" customHeight="1" x14ac:dyDescent="0.25">
      <c r="A46" s="72"/>
      <c r="B46" s="83" t="s">
        <v>60</v>
      </c>
      <c r="C46" s="158"/>
      <c r="D46" s="158"/>
      <c r="E46" s="158"/>
      <c r="F46" s="158"/>
      <c r="G46" s="158"/>
      <c r="H46" s="158"/>
      <c r="I46" s="158"/>
      <c r="J46" s="158"/>
      <c r="K46" s="158"/>
      <c r="L46" s="158"/>
      <c r="M46" s="158"/>
      <c r="N46" s="158"/>
      <c r="O46" s="158"/>
      <c r="P46" s="158"/>
      <c r="Q46" s="158"/>
      <c r="R46" s="158"/>
      <c r="S46" s="158"/>
      <c r="T46" s="76"/>
      <c r="U46" s="77"/>
    </row>
    <row r="47" spans="1:21" s="70" customFormat="1" ht="255" x14ac:dyDescent="0.25">
      <c r="A47" s="14" t="s">
        <v>185</v>
      </c>
      <c r="B47" s="83" t="s">
        <v>337</v>
      </c>
      <c r="C47" s="69" t="s">
        <v>181</v>
      </c>
      <c r="D47" s="88">
        <f t="shared" ref="D47" si="14">G47+I47+K47+M47</f>
        <v>528638</v>
      </c>
      <c r="E47" s="88">
        <f>H47+J47+L47+N47</f>
        <v>388068.2</v>
      </c>
      <c r="F47" s="88">
        <f t="shared" ref="F47:F49" si="15">E47/D47*100</f>
        <v>73.409062534286235</v>
      </c>
      <c r="G47" s="88">
        <v>528638</v>
      </c>
      <c r="H47" s="88">
        <v>388068.2</v>
      </c>
      <c r="I47" s="88">
        <v>0</v>
      </c>
      <c r="J47" s="89">
        <v>0</v>
      </c>
      <c r="K47" s="89">
        <v>0</v>
      </c>
      <c r="L47" s="89">
        <v>0</v>
      </c>
      <c r="M47" s="89">
        <v>0</v>
      </c>
      <c r="N47" s="89">
        <v>0</v>
      </c>
      <c r="O47" s="69" t="s">
        <v>313</v>
      </c>
      <c r="P47" s="69">
        <v>100</v>
      </c>
      <c r="Q47" s="69">
        <v>100</v>
      </c>
      <c r="R47" s="69" t="s">
        <v>348</v>
      </c>
      <c r="S47" s="69" t="s">
        <v>381</v>
      </c>
    </row>
    <row r="48" spans="1:21" s="78" customFormat="1" ht="101.25" customHeight="1" x14ac:dyDescent="0.25">
      <c r="A48" s="72"/>
      <c r="B48" s="83" t="s">
        <v>60</v>
      </c>
      <c r="C48" s="158"/>
      <c r="D48" s="158"/>
      <c r="E48" s="158"/>
      <c r="F48" s="158"/>
      <c r="G48" s="158"/>
      <c r="H48" s="158"/>
      <c r="I48" s="158"/>
      <c r="J48" s="158"/>
      <c r="K48" s="158"/>
      <c r="L48" s="158"/>
      <c r="M48" s="158"/>
      <c r="N48" s="158"/>
      <c r="O48" s="158"/>
      <c r="P48" s="158"/>
      <c r="Q48" s="158"/>
      <c r="R48" s="158"/>
      <c r="S48" s="158"/>
      <c r="T48" s="76"/>
      <c r="U48" s="77"/>
    </row>
    <row r="49" spans="1:21" s="70" customFormat="1" ht="165.75" x14ac:dyDescent="0.25">
      <c r="A49" s="14" t="s">
        <v>186</v>
      </c>
      <c r="B49" s="83" t="s">
        <v>168</v>
      </c>
      <c r="C49" s="69" t="s">
        <v>167</v>
      </c>
      <c r="D49" s="88">
        <f t="shared" ref="D49" si="16">G49+I49+K49+M49</f>
        <v>743149.55108695652</v>
      </c>
      <c r="E49" s="88">
        <f>H49+J49+L49+N49</f>
        <v>417469.5</v>
      </c>
      <c r="F49" s="88">
        <f t="shared" si="15"/>
        <v>56.175705063589767</v>
      </c>
      <c r="G49" s="88">
        <v>505226.3</v>
      </c>
      <c r="H49" s="88">
        <v>276993.2</v>
      </c>
      <c r="I49" s="88">
        <f>16474.8+193990.5</f>
        <v>210465.3</v>
      </c>
      <c r="J49" s="88">
        <v>117704.3</v>
      </c>
      <c r="K49" s="88">
        <f>G49*5/92</f>
        <v>27457.95108695652</v>
      </c>
      <c r="L49" s="88">
        <v>22772</v>
      </c>
      <c r="M49" s="89">
        <v>0</v>
      </c>
      <c r="N49" s="89">
        <v>0</v>
      </c>
      <c r="O49" s="69" t="s">
        <v>269</v>
      </c>
      <c r="P49" s="69">
        <v>100</v>
      </c>
      <c r="Q49" s="69">
        <v>100</v>
      </c>
      <c r="R49" s="69" t="s">
        <v>349</v>
      </c>
      <c r="S49" s="69" t="s">
        <v>381</v>
      </c>
    </row>
    <row r="50" spans="1:21" s="78" customFormat="1" ht="102.75" customHeight="1" x14ac:dyDescent="0.25">
      <c r="A50" s="72"/>
      <c r="B50" s="83" t="s">
        <v>60</v>
      </c>
      <c r="C50" s="158"/>
      <c r="D50" s="158"/>
      <c r="E50" s="158"/>
      <c r="F50" s="158"/>
      <c r="G50" s="158"/>
      <c r="H50" s="158"/>
      <c r="I50" s="158"/>
      <c r="J50" s="158"/>
      <c r="K50" s="158"/>
      <c r="L50" s="158"/>
      <c r="M50" s="158"/>
      <c r="N50" s="158"/>
      <c r="O50" s="158"/>
      <c r="P50" s="158"/>
      <c r="Q50" s="158"/>
      <c r="R50" s="158"/>
      <c r="S50" s="158"/>
      <c r="T50" s="76"/>
      <c r="U50" s="77"/>
    </row>
    <row r="51" spans="1:21" s="70" customFormat="1" ht="191.25" x14ac:dyDescent="0.25">
      <c r="A51" s="14" t="s">
        <v>219</v>
      </c>
      <c r="B51" s="83" t="s">
        <v>218</v>
      </c>
      <c r="C51" s="69" t="s">
        <v>149</v>
      </c>
      <c r="D51" s="88">
        <f t="shared" ref="D51" si="17">G51+I51+K51+M51</f>
        <v>15800</v>
      </c>
      <c r="E51" s="88">
        <f>H51+J51+L51+N51</f>
        <v>8850</v>
      </c>
      <c r="F51" s="88">
        <f t="shared" ref="F51" si="18">E51/D51*100</f>
        <v>56.0126582278481</v>
      </c>
      <c r="G51" s="88">
        <v>0</v>
      </c>
      <c r="H51" s="88">
        <v>0</v>
      </c>
      <c r="I51" s="88">
        <f>15797.6+2.4</f>
        <v>15800</v>
      </c>
      <c r="J51" s="88">
        <f>8848.5+1.5</f>
        <v>8850</v>
      </c>
      <c r="K51" s="89">
        <v>0</v>
      </c>
      <c r="L51" s="89">
        <v>0</v>
      </c>
      <c r="M51" s="89">
        <v>0</v>
      </c>
      <c r="N51" s="89">
        <v>0</v>
      </c>
      <c r="O51" s="69" t="s">
        <v>270</v>
      </c>
      <c r="P51" s="69">
        <v>100</v>
      </c>
      <c r="Q51" s="69">
        <v>100</v>
      </c>
      <c r="R51" s="69" t="s">
        <v>353</v>
      </c>
      <c r="S51" s="69" t="s">
        <v>381</v>
      </c>
    </row>
    <row r="52" spans="1:21" s="78" customFormat="1" ht="114.75" x14ac:dyDescent="0.25">
      <c r="A52" s="72"/>
      <c r="B52" s="83" t="s">
        <v>60</v>
      </c>
      <c r="C52" s="158"/>
      <c r="D52" s="158"/>
      <c r="E52" s="158"/>
      <c r="F52" s="158"/>
      <c r="G52" s="158"/>
      <c r="H52" s="158"/>
      <c r="I52" s="158"/>
      <c r="J52" s="158"/>
      <c r="K52" s="158"/>
      <c r="L52" s="158"/>
      <c r="M52" s="158"/>
      <c r="N52" s="158"/>
      <c r="O52" s="158"/>
      <c r="P52" s="158"/>
      <c r="Q52" s="158"/>
      <c r="R52" s="158"/>
      <c r="S52" s="158"/>
      <c r="T52" s="76"/>
      <c r="U52" s="77"/>
    </row>
    <row r="53" spans="1:21" s="70" customFormat="1" ht="191.25" x14ac:dyDescent="0.25">
      <c r="A53" s="14" t="s">
        <v>220</v>
      </c>
      <c r="B53" s="83" t="s">
        <v>310</v>
      </c>
      <c r="C53" s="69" t="s">
        <v>149</v>
      </c>
      <c r="D53" s="88">
        <f t="shared" ref="D53" si="19">G53+I53+K53+M53</f>
        <v>3698.4</v>
      </c>
      <c r="E53" s="88">
        <f>H53+J53+L53+N53</f>
        <v>2288.4</v>
      </c>
      <c r="F53" s="88">
        <f t="shared" ref="F53" si="20">E53/D53*100</f>
        <v>61.8754055807917</v>
      </c>
      <c r="G53" s="88">
        <v>0</v>
      </c>
      <c r="H53" s="88">
        <v>0</v>
      </c>
      <c r="I53" s="88">
        <v>3698.4</v>
      </c>
      <c r="J53" s="88">
        <v>2288.4</v>
      </c>
      <c r="K53" s="89">
        <v>0</v>
      </c>
      <c r="L53" s="89">
        <v>0</v>
      </c>
      <c r="M53" s="89">
        <v>0</v>
      </c>
      <c r="N53" s="89">
        <v>0</v>
      </c>
      <c r="O53" s="69" t="s">
        <v>270</v>
      </c>
      <c r="P53" s="69">
        <v>100</v>
      </c>
      <c r="Q53" s="69">
        <v>100</v>
      </c>
      <c r="R53" s="69" t="s">
        <v>354</v>
      </c>
      <c r="S53" s="69" t="s">
        <v>381</v>
      </c>
    </row>
    <row r="54" spans="1:21" s="78" customFormat="1" ht="114.75" x14ac:dyDescent="0.25">
      <c r="A54" s="72"/>
      <c r="B54" s="83" t="s">
        <v>60</v>
      </c>
      <c r="C54" s="158"/>
      <c r="D54" s="158"/>
      <c r="E54" s="158"/>
      <c r="F54" s="158"/>
      <c r="G54" s="158"/>
      <c r="H54" s="158"/>
      <c r="I54" s="158"/>
      <c r="J54" s="158"/>
      <c r="K54" s="158"/>
      <c r="L54" s="158"/>
      <c r="M54" s="158"/>
      <c r="N54" s="158"/>
      <c r="O54" s="158"/>
      <c r="P54" s="158"/>
      <c r="Q54" s="158"/>
      <c r="R54" s="158"/>
      <c r="S54" s="158"/>
      <c r="T54" s="76"/>
      <c r="U54" s="77"/>
    </row>
    <row r="55" spans="1:21" s="70" customFormat="1" ht="178.5" x14ac:dyDescent="0.25">
      <c r="A55" s="14" t="s">
        <v>221</v>
      </c>
      <c r="B55" s="83" t="s">
        <v>222</v>
      </c>
      <c r="C55" s="69" t="s">
        <v>223</v>
      </c>
      <c r="D55" s="88">
        <f t="shared" ref="D55" si="21">G55+I55+K55+M55</f>
        <v>149902.90000000002</v>
      </c>
      <c r="E55" s="88">
        <f>H55+J55+L55+N55</f>
        <v>117357.29999999999</v>
      </c>
      <c r="F55" s="88">
        <f t="shared" ref="F55" si="22">E55/D55*100</f>
        <v>78.288879001006634</v>
      </c>
      <c r="G55" s="88">
        <v>101220.1</v>
      </c>
      <c r="H55" s="88">
        <v>84483.9</v>
      </c>
      <c r="I55" s="88">
        <v>48682.8</v>
      </c>
      <c r="J55" s="89">
        <v>32873.4</v>
      </c>
      <c r="K55" s="89">
        <v>0</v>
      </c>
      <c r="L55" s="89">
        <v>0</v>
      </c>
      <c r="M55" s="89">
        <v>0</v>
      </c>
      <c r="N55" s="89">
        <v>0</v>
      </c>
      <c r="O55" s="69" t="s">
        <v>271</v>
      </c>
      <c r="P55" s="69" t="s">
        <v>154</v>
      </c>
      <c r="Q55" s="69" t="s">
        <v>154</v>
      </c>
      <c r="R55" s="69" t="s">
        <v>350</v>
      </c>
      <c r="S55" s="69" t="s">
        <v>381</v>
      </c>
    </row>
    <row r="56" spans="1:21" s="78" customFormat="1" ht="96.75" customHeight="1" x14ac:dyDescent="0.25">
      <c r="A56" s="72"/>
      <c r="B56" s="83" t="s">
        <v>60</v>
      </c>
      <c r="C56" s="158"/>
      <c r="D56" s="158"/>
      <c r="E56" s="158"/>
      <c r="F56" s="158"/>
      <c r="G56" s="158"/>
      <c r="H56" s="158"/>
      <c r="I56" s="158"/>
      <c r="J56" s="158"/>
      <c r="K56" s="158"/>
      <c r="L56" s="158"/>
      <c r="M56" s="158"/>
      <c r="N56" s="158"/>
      <c r="O56" s="158"/>
      <c r="P56" s="158"/>
      <c r="Q56" s="158"/>
      <c r="R56" s="158"/>
      <c r="S56" s="158"/>
      <c r="T56" s="76"/>
      <c r="U56" s="77"/>
    </row>
    <row r="57" spans="1:21" s="70" customFormat="1" ht="114.75" x14ac:dyDescent="0.25">
      <c r="A57" s="14" t="s">
        <v>224</v>
      </c>
      <c r="B57" s="83" t="s">
        <v>225</v>
      </c>
      <c r="C57" s="69" t="s">
        <v>226</v>
      </c>
      <c r="D57" s="88">
        <f t="shared" ref="D57" si="23">G57+I57+K57+M57</f>
        <v>523891.49999999994</v>
      </c>
      <c r="E57" s="88">
        <f>H57+J57+L57+N57</f>
        <v>472063.7</v>
      </c>
      <c r="F57" s="88">
        <f t="shared" ref="F57" si="24">E57/D57*100</f>
        <v>90.107150049199134</v>
      </c>
      <c r="G57" s="88">
        <v>481980.1</v>
      </c>
      <c r="H57" s="88">
        <v>434298.6</v>
      </c>
      <c r="I57" s="88">
        <v>15716.8</v>
      </c>
      <c r="J57" s="89">
        <v>14161.9</v>
      </c>
      <c r="K57" s="89">
        <v>26194.6</v>
      </c>
      <c r="L57" s="89">
        <v>23603.200000000001</v>
      </c>
      <c r="M57" s="89">
        <v>0</v>
      </c>
      <c r="N57" s="89">
        <v>0</v>
      </c>
      <c r="O57" s="69" t="s">
        <v>271</v>
      </c>
      <c r="P57" s="69" t="s">
        <v>154</v>
      </c>
      <c r="Q57" s="69">
        <v>7</v>
      </c>
      <c r="R57" s="69" t="s">
        <v>351</v>
      </c>
      <c r="S57" s="69" t="s">
        <v>381</v>
      </c>
    </row>
    <row r="58" spans="1:21" s="78" customFormat="1" ht="114.75" x14ac:dyDescent="0.25">
      <c r="A58" s="72"/>
      <c r="B58" s="83" t="s">
        <v>60</v>
      </c>
      <c r="C58" s="158"/>
      <c r="D58" s="158"/>
      <c r="E58" s="158"/>
      <c r="F58" s="158"/>
      <c r="G58" s="158"/>
      <c r="H58" s="158"/>
      <c r="I58" s="158"/>
      <c r="J58" s="158"/>
      <c r="K58" s="158"/>
      <c r="L58" s="158"/>
      <c r="M58" s="158"/>
      <c r="N58" s="158"/>
      <c r="O58" s="158"/>
      <c r="P58" s="158"/>
      <c r="Q58" s="158"/>
      <c r="R58" s="158"/>
      <c r="S58" s="158"/>
      <c r="T58" s="76"/>
      <c r="U58" s="77"/>
    </row>
    <row r="59" spans="1:21" s="70" customFormat="1" ht="140.25" x14ac:dyDescent="0.25">
      <c r="A59" s="14" t="s">
        <v>227</v>
      </c>
      <c r="B59" s="83" t="s">
        <v>315</v>
      </c>
      <c r="C59" s="69" t="s">
        <v>228</v>
      </c>
      <c r="D59" s="88">
        <f t="shared" ref="D59" si="25">G59+I59+K59+M59</f>
        <v>8529.5</v>
      </c>
      <c r="E59" s="88">
        <f>H59+J59+L59+N59</f>
        <v>5490.1</v>
      </c>
      <c r="F59" s="88">
        <f t="shared" ref="F59" si="26">E59/D59*100</f>
        <v>64.366023799753805</v>
      </c>
      <c r="G59" s="88">
        <v>0</v>
      </c>
      <c r="H59" s="88">
        <v>0</v>
      </c>
      <c r="I59" s="88">
        <v>8529.5</v>
      </c>
      <c r="J59" s="89">
        <v>5490.1</v>
      </c>
      <c r="K59" s="89">
        <v>0</v>
      </c>
      <c r="L59" s="89">
        <v>0</v>
      </c>
      <c r="M59" s="89">
        <v>0</v>
      </c>
      <c r="N59" s="89">
        <v>0</v>
      </c>
      <c r="O59" s="69" t="s">
        <v>316</v>
      </c>
      <c r="P59" s="69" t="s">
        <v>154</v>
      </c>
      <c r="Q59" s="69" t="s">
        <v>154</v>
      </c>
      <c r="R59" s="69" t="s">
        <v>352</v>
      </c>
      <c r="S59" s="69" t="s">
        <v>381</v>
      </c>
    </row>
    <row r="60" spans="1:21" s="78" customFormat="1" ht="99.75" customHeight="1" x14ac:dyDescent="0.25">
      <c r="A60" s="72"/>
      <c r="B60" s="83" t="s">
        <v>60</v>
      </c>
      <c r="C60" s="158"/>
      <c r="D60" s="158"/>
      <c r="E60" s="158"/>
      <c r="F60" s="158"/>
      <c r="G60" s="158"/>
      <c r="H60" s="158"/>
      <c r="I60" s="158"/>
      <c r="J60" s="158"/>
      <c r="K60" s="158"/>
      <c r="L60" s="158"/>
      <c r="M60" s="158"/>
      <c r="N60" s="158"/>
      <c r="O60" s="158"/>
      <c r="P60" s="158"/>
      <c r="Q60" s="158"/>
      <c r="R60" s="158"/>
      <c r="S60" s="158"/>
      <c r="T60" s="76"/>
      <c r="U60" s="77"/>
    </row>
    <row r="61" spans="1:21" s="70" customFormat="1" ht="178.5" x14ac:dyDescent="0.25">
      <c r="A61" s="14" t="s">
        <v>229</v>
      </c>
      <c r="B61" s="83" t="s">
        <v>230</v>
      </c>
      <c r="C61" s="69" t="s">
        <v>149</v>
      </c>
      <c r="D61" s="88">
        <f t="shared" ref="D61" si="27">G61+I61+K61+M61</f>
        <v>54000</v>
      </c>
      <c r="E61" s="88">
        <f>H61+J61+L61+N61</f>
        <v>0</v>
      </c>
      <c r="F61" s="88">
        <f t="shared" ref="F61" si="28">E61/D61*100</f>
        <v>0</v>
      </c>
      <c r="G61" s="88">
        <v>0</v>
      </c>
      <c r="H61" s="88">
        <v>0</v>
      </c>
      <c r="I61" s="88">
        <v>54000</v>
      </c>
      <c r="J61" s="89">
        <v>0</v>
      </c>
      <c r="K61" s="89">
        <v>0</v>
      </c>
      <c r="L61" s="89">
        <v>0</v>
      </c>
      <c r="M61" s="89">
        <v>0</v>
      </c>
      <c r="N61" s="89">
        <v>0</v>
      </c>
      <c r="O61" s="69" t="s">
        <v>272</v>
      </c>
      <c r="P61" s="69" t="s">
        <v>154</v>
      </c>
      <c r="Q61" s="69" t="s">
        <v>154</v>
      </c>
      <c r="R61" s="69" t="s">
        <v>385</v>
      </c>
      <c r="S61" s="69" t="s">
        <v>381</v>
      </c>
    </row>
    <row r="62" spans="1:21" s="78" customFormat="1" ht="103.5" customHeight="1" x14ac:dyDescent="0.25">
      <c r="A62" s="72"/>
      <c r="B62" s="83" t="s">
        <v>60</v>
      </c>
      <c r="C62" s="158"/>
      <c r="D62" s="158"/>
      <c r="E62" s="158"/>
      <c r="F62" s="158"/>
      <c r="G62" s="158"/>
      <c r="H62" s="158"/>
      <c r="I62" s="158"/>
      <c r="J62" s="158"/>
      <c r="K62" s="158"/>
      <c r="L62" s="158"/>
      <c r="M62" s="158"/>
      <c r="N62" s="158"/>
      <c r="O62" s="158"/>
      <c r="P62" s="158"/>
      <c r="Q62" s="158"/>
      <c r="R62" s="158"/>
      <c r="S62" s="158"/>
      <c r="T62" s="76"/>
      <c r="U62" s="77"/>
    </row>
    <row r="63" spans="1:21" s="70" customFormat="1" ht="38.25" x14ac:dyDescent="0.25">
      <c r="A63" s="14" t="s">
        <v>37</v>
      </c>
      <c r="B63" s="51" t="s">
        <v>36</v>
      </c>
      <c r="C63" s="85" t="s">
        <v>381</v>
      </c>
      <c r="D63" s="86">
        <f>D64+D68+D66</f>
        <v>264604.79999999999</v>
      </c>
      <c r="E63" s="86">
        <f>E64+E68+E66</f>
        <v>185483</v>
      </c>
      <c r="F63" s="86">
        <f>E63/D63*100</f>
        <v>70.098123692389564</v>
      </c>
      <c r="G63" s="86">
        <f>G64+G68+G66</f>
        <v>0</v>
      </c>
      <c r="H63" s="86">
        <f t="shared" ref="H63:N63" si="29">H64+H68+H66</f>
        <v>0</v>
      </c>
      <c r="I63" s="86">
        <f t="shared" si="29"/>
        <v>264604.79999999999</v>
      </c>
      <c r="J63" s="86">
        <f t="shared" si="29"/>
        <v>185483</v>
      </c>
      <c r="K63" s="86">
        <f t="shared" si="29"/>
        <v>0</v>
      </c>
      <c r="L63" s="86">
        <f t="shared" si="29"/>
        <v>0</v>
      </c>
      <c r="M63" s="86">
        <f t="shared" si="29"/>
        <v>0</v>
      </c>
      <c r="N63" s="86">
        <f t="shared" si="29"/>
        <v>0</v>
      </c>
      <c r="O63" s="85" t="s">
        <v>381</v>
      </c>
      <c r="P63" s="85" t="s">
        <v>381</v>
      </c>
      <c r="Q63" s="85" t="s">
        <v>381</v>
      </c>
      <c r="R63" s="85" t="s">
        <v>381</v>
      </c>
      <c r="S63" s="85" t="s">
        <v>381</v>
      </c>
    </row>
    <row r="64" spans="1:21" s="70" customFormat="1" ht="127.5" x14ac:dyDescent="0.25">
      <c r="A64" s="14" t="s">
        <v>92</v>
      </c>
      <c r="B64" s="83" t="s">
        <v>93</v>
      </c>
      <c r="C64" s="69" t="s">
        <v>25</v>
      </c>
      <c r="D64" s="88">
        <f>G64+I64+K64+M64</f>
        <v>234275.8</v>
      </c>
      <c r="E64" s="88">
        <f>H64+J64+L64+N64</f>
        <v>168788.2</v>
      </c>
      <c r="F64" s="88">
        <f>E64/D64*100</f>
        <v>72.046792711837938</v>
      </c>
      <c r="G64" s="89">
        <v>0</v>
      </c>
      <c r="H64" s="89">
        <v>0</v>
      </c>
      <c r="I64" s="88">
        <v>234275.8</v>
      </c>
      <c r="J64" s="88">
        <v>168788.2</v>
      </c>
      <c r="K64" s="89">
        <v>0</v>
      </c>
      <c r="L64" s="89">
        <v>0</v>
      </c>
      <c r="M64" s="89">
        <v>0</v>
      </c>
      <c r="N64" s="89">
        <v>0</v>
      </c>
      <c r="O64" s="69" t="s">
        <v>273</v>
      </c>
      <c r="P64" s="69">
        <v>2</v>
      </c>
      <c r="Q64" s="69">
        <v>2</v>
      </c>
      <c r="R64" s="69" t="s">
        <v>154</v>
      </c>
      <c r="S64" s="69" t="s">
        <v>381</v>
      </c>
    </row>
    <row r="65" spans="1:21" s="78" customFormat="1" ht="102.75" customHeight="1" x14ac:dyDescent="0.25">
      <c r="A65" s="72"/>
      <c r="B65" s="83" t="s">
        <v>60</v>
      </c>
      <c r="C65" s="158"/>
      <c r="D65" s="158"/>
      <c r="E65" s="158"/>
      <c r="F65" s="158"/>
      <c r="G65" s="158"/>
      <c r="H65" s="158"/>
      <c r="I65" s="158"/>
      <c r="J65" s="158"/>
      <c r="K65" s="158"/>
      <c r="L65" s="158"/>
      <c r="M65" s="158"/>
      <c r="N65" s="158"/>
      <c r="O65" s="158"/>
      <c r="P65" s="158"/>
      <c r="Q65" s="158"/>
      <c r="R65" s="158"/>
      <c r="S65" s="158"/>
      <c r="T65" s="76"/>
      <c r="U65" s="77"/>
    </row>
    <row r="66" spans="1:21" s="70" customFormat="1" ht="51" x14ac:dyDescent="0.25">
      <c r="A66" s="14" t="s">
        <v>169</v>
      </c>
      <c r="B66" s="83" t="s">
        <v>170</v>
      </c>
      <c r="C66" s="69" t="s">
        <v>148</v>
      </c>
      <c r="D66" s="88">
        <f t="shared" ref="D66:E66" si="30">G66+I66+K66+M66</f>
        <v>20475</v>
      </c>
      <c r="E66" s="88">
        <f t="shared" si="30"/>
        <v>15356.3</v>
      </c>
      <c r="F66" s="88">
        <f t="shared" ref="F66" si="31">E66/D66*100</f>
        <v>75.000244200244197</v>
      </c>
      <c r="G66" s="89">
        <v>0</v>
      </c>
      <c r="H66" s="89">
        <v>0</v>
      </c>
      <c r="I66" s="88">
        <v>20475</v>
      </c>
      <c r="J66" s="88">
        <v>15356.3</v>
      </c>
      <c r="K66" s="89">
        <v>0</v>
      </c>
      <c r="L66" s="89">
        <v>0</v>
      </c>
      <c r="M66" s="89">
        <v>0</v>
      </c>
      <c r="N66" s="89">
        <v>0</v>
      </c>
      <c r="O66" s="69" t="s">
        <v>317</v>
      </c>
      <c r="P66" s="69">
        <v>1800</v>
      </c>
      <c r="Q66" s="69">
        <v>1800</v>
      </c>
      <c r="R66" s="69" t="s">
        <v>355</v>
      </c>
      <c r="S66" s="69" t="s">
        <v>381</v>
      </c>
    </row>
    <row r="67" spans="1:21" s="78" customFormat="1" ht="94.5" customHeight="1" x14ac:dyDescent="0.25">
      <c r="A67" s="72"/>
      <c r="B67" s="83" t="s">
        <v>60</v>
      </c>
      <c r="C67" s="158"/>
      <c r="D67" s="158"/>
      <c r="E67" s="158"/>
      <c r="F67" s="158"/>
      <c r="G67" s="158"/>
      <c r="H67" s="158"/>
      <c r="I67" s="158"/>
      <c r="J67" s="158"/>
      <c r="K67" s="158"/>
      <c r="L67" s="158"/>
      <c r="M67" s="158"/>
      <c r="N67" s="158"/>
      <c r="O67" s="158"/>
      <c r="P67" s="158"/>
      <c r="Q67" s="158"/>
      <c r="R67" s="158"/>
      <c r="S67" s="158"/>
      <c r="T67" s="76"/>
      <c r="U67" s="77"/>
    </row>
    <row r="68" spans="1:21" s="70" customFormat="1" ht="127.5" x14ac:dyDescent="0.25">
      <c r="A68" s="14" t="s">
        <v>61</v>
      </c>
      <c r="B68" s="83" t="s">
        <v>95</v>
      </c>
      <c r="C68" s="69" t="s">
        <v>25</v>
      </c>
      <c r="D68" s="88">
        <f t="shared" si="4"/>
        <v>9854</v>
      </c>
      <c r="E68" s="88">
        <f t="shared" si="4"/>
        <v>1338.5</v>
      </c>
      <c r="F68" s="88">
        <f t="shared" si="11"/>
        <v>13.583316419728028</v>
      </c>
      <c r="G68" s="89">
        <v>0</v>
      </c>
      <c r="H68" s="89">
        <v>0</v>
      </c>
      <c r="I68" s="88">
        <v>9854</v>
      </c>
      <c r="J68" s="88">
        <v>1338.5</v>
      </c>
      <c r="K68" s="89">
        <v>0</v>
      </c>
      <c r="L68" s="89">
        <v>0</v>
      </c>
      <c r="M68" s="89">
        <v>0</v>
      </c>
      <c r="N68" s="89">
        <v>0</v>
      </c>
      <c r="O68" s="69" t="s">
        <v>333</v>
      </c>
      <c r="P68" s="69">
        <v>1</v>
      </c>
      <c r="Q68" s="69">
        <v>1</v>
      </c>
      <c r="R68" s="69" t="s">
        <v>154</v>
      </c>
      <c r="S68" s="69" t="s">
        <v>381</v>
      </c>
    </row>
    <row r="69" spans="1:21" s="78" customFormat="1" ht="103.5" customHeight="1" x14ac:dyDescent="0.25">
      <c r="A69" s="72"/>
      <c r="B69" s="83" t="s">
        <v>60</v>
      </c>
      <c r="C69" s="158"/>
      <c r="D69" s="158"/>
      <c r="E69" s="158"/>
      <c r="F69" s="158"/>
      <c r="G69" s="158"/>
      <c r="H69" s="158"/>
      <c r="I69" s="158"/>
      <c r="J69" s="158"/>
      <c r="K69" s="158"/>
      <c r="L69" s="158"/>
      <c r="M69" s="158"/>
      <c r="N69" s="158"/>
      <c r="O69" s="158"/>
      <c r="P69" s="158"/>
      <c r="Q69" s="158"/>
      <c r="R69" s="158"/>
      <c r="S69" s="158"/>
      <c r="T69" s="76"/>
      <c r="U69" s="77"/>
    </row>
    <row r="70" spans="1:21" s="70" customFormat="1" ht="63.75" x14ac:dyDescent="0.25">
      <c r="A70" s="14" t="s">
        <v>39</v>
      </c>
      <c r="B70" s="51" t="s">
        <v>157</v>
      </c>
      <c r="C70" s="85" t="s">
        <v>381</v>
      </c>
      <c r="D70" s="86">
        <f>D75+D71+D73+D77+D79+D81</f>
        <v>710000.10000000009</v>
      </c>
      <c r="E70" s="86">
        <f>E75+E71+E73+E77+E79+E81</f>
        <v>537240.80000000005</v>
      </c>
      <c r="F70" s="86">
        <f>E70/D70*100</f>
        <v>75.667707652435539</v>
      </c>
      <c r="G70" s="86">
        <f t="shared" ref="G70:N70" si="32">G75+G71+G73+G77+G79+G81</f>
        <v>0</v>
      </c>
      <c r="H70" s="86">
        <f t="shared" si="32"/>
        <v>0</v>
      </c>
      <c r="I70" s="86">
        <f t="shared" si="32"/>
        <v>710000.10000000009</v>
      </c>
      <c r="J70" s="86">
        <f t="shared" si="32"/>
        <v>537240.80000000005</v>
      </c>
      <c r="K70" s="86">
        <f t="shared" si="32"/>
        <v>0</v>
      </c>
      <c r="L70" s="86">
        <f t="shared" si="32"/>
        <v>0</v>
      </c>
      <c r="M70" s="86">
        <f t="shared" si="32"/>
        <v>0</v>
      </c>
      <c r="N70" s="86">
        <f t="shared" si="32"/>
        <v>0</v>
      </c>
      <c r="O70" s="85" t="s">
        <v>381</v>
      </c>
      <c r="P70" s="85" t="s">
        <v>381</v>
      </c>
      <c r="Q70" s="85" t="s">
        <v>381</v>
      </c>
      <c r="R70" s="85" t="s">
        <v>381</v>
      </c>
      <c r="S70" s="85" t="s">
        <v>381</v>
      </c>
    </row>
    <row r="71" spans="1:21" s="70" customFormat="1" ht="153" x14ac:dyDescent="0.25">
      <c r="A71" s="14" t="s">
        <v>40</v>
      </c>
      <c r="B71" s="83" t="s">
        <v>96</v>
      </c>
      <c r="C71" s="69" t="s">
        <v>42</v>
      </c>
      <c r="D71" s="88">
        <f>G71+I71+K71+M71</f>
        <v>36955.199999999997</v>
      </c>
      <c r="E71" s="88">
        <f>H71+J71+L71+N71</f>
        <v>26395.8</v>
      </c>
      <c r="F71" s="88">
        <f>E71/D71*100</f>
        <v>71.426483958955714</v>
      </c>
      <c r="G71" s="89">
        <v>0</v>
      </c>
      <c r="H71" s="89">
        <v>0</v>
      </c>
      <c r="I71" s="88">
        <v>36955.199999999997</v>
      </c>
      <c r="J71" s="88">
        <v>26395.8</v>
      </c>
      <c r="K71" s="89">
        <v>0</v>
      </c>
      <c r="L71" s="89">
        <v>0</v>
      </c>
      <c r="M71" s="89">
        <v>0</v>
      </c>
      <c r="N71" s="89">
        <v>0</v>
      </c>
      <c r="O71" s="69" t="s">
        <v>273</v>
      </c>
      <c r="P71" s="69">
        <v>1</v>
      </c>
      <c r="Q71" s="69">
        <v>1</v>
      </c>
      <c r="R71" s="69" t="s">
        <v>154</v>
      </c>
      <c r="S71" s="69" t="s">
        <v>381</v>
      </c>
    </row>
    <row r="72" spans="1:21" s="78" customFormat="1" ht="101.25" customHeight="1" x14ac:dyDescent="0.25">
      <c r="A72" s="72"/>
      <c r="B72" s="83" t="s">
        <v>60</v>
      </c>
      <c r="C72" s="158"/>
      <c r="D72" s="158"/>
      <c r="E72" s="158"/>
      <c r="F72" s="158"/>
      <c r="G72" s="158"/>
      <c r="H72" s="158"/>
      <c r="I72" s="158"/>
      <c r="J72" s="158"/>
      <c r="K72" s="158"/>
      <c r="L72" s="158"/>
      <c r="M72" s="158"/>
      <c r="N72" s="158"/>
      <c r="O72" s="158"/>
      <c r="P72" s="158"/>
      <c r="Q72" s="158"/>
      <c r="R72" s="158"/>
      <c r="S72" s="158"/>
      <c r="T72" s="76"/>
      <c r="U72" s="77"/>
    </row>
    <row r="73" spans="1:21" s="70" customFormat="1" ht="114.75" x14ac:dyDescent="0.25">
      <c r="A73" s="14" t="s">
        <v>41</v>
      </c>
      <c r="B73" s="83" t="s">
        <v>158</v>
      </c>
      <c r="C73" s="69" t="s">
        <v>13</v>
      </c>
      <c r="D73" s="88">
        <f>G73+I73+K73+M73</f>
        <v>467809.7</v>
      </c>
      <c r="E73" s="88">
        <f>H73+J73+L73+N73</f>
        <v>353040</v>
      </c>
      <c r="F73" s="88">
        <f>E73/D73*100</f>
        <v>75.466583954971441</v>
      </c>
      <c r="G73" s="89">
        <v>0</v>
      </c>
      <c r="H73" s="89">
        <v>0</v>
      </c>
      <c r="I73" s="88">
        <f>467748.2+61.5</f>
        <v>467809.7</v>
      </c>
      <c r="J73" s="88">
        <f>353018.3+21.7</f>
        <v>353040</v>
      </c>
      <c r="K73" s="89">
        <v>0</v>
      </c>
      <c r="L73" s="89">
        <v>0</v>
      </c>
      <c r="M73" s="89">
        <v>0</v>
      </c>
      <c r="N73" s="89">
        <v>0</v>
      </c>
      <c r="O73" s="69" t="s">
        <v>275</v>
      </c>
      <c r="P73" s="69">
        <v>100</v>
      </c>
      <c r="Q73" s="69">
        <v>100</v>
      </c>
      <c r="R73" s="69" t="s">
        <v>329</v>
      </c>
      <c r="S73" s="69" t="s">
        <v>381</v>
      </c>
    </row>
    <row r="74" spans="1:21" s="78" customFormat="1" ht="99.75" customHeight="1" x14ac:dyDescent="0.25">
      <c r="A74" s="72"/>
      <c r="B74" s="83" t="s">
        <v>60</v>
      </c>
      <c r="C74" s="158"/>
      <c r="D74" s="158"/>
      <c r="E74" s="158"/>
      <c r="F74" s="158"/>
      <c r="G74" s="158"/>
      <c r="H74" s="158"/>
      <c r="I74" s="158"/>
      <c r="J74" s="158"/>
      <c r="K74" s="158"/>
      <c r="L74" s="158"/>
      <c r="M74" s="158"/>
      <c r="N74" s="158"/>
      <c r="O74" s="158"/>
      <c r="P74" s="158"/>
      <c r="Q74" s="158"/>
      <c r="R74" s="158"/>
      <c r="S74" s="158"/>
      <c r="T74" s="76"/>
      <c r="U74" s="77"/>
    </row>
    <row r="75" spans="1:21" s="70" customFormat="1" ht="102" x14ac:dyDescent="0.25">
      <c r="A75" s="14" t="s">
        <v>43</v>
      </c>
      <c r="B75" s="83" t="s">
        <v>159</v>
      </c>
      <c r="C75" s="69" t="s">
        <v>13</v>
      </c>
      <c r="D75" s="88">
        <f t="shared" si="4"/>
        <v>35492.9</v>
      </c>
      <c r="E75" s="88">
        <f t="shared" si="4"/>
        <v>25385.1</v>
      </c>
      <c r="F75" s="88">
        <f t="shared" si="11"/>
        <v>71.521628269315826</v>
      </c>
      <c r="G75" s="88">
        <v>0</v>
      </c>
      <c r="H75" s="88">
        <v>0</v>
      </c>
      <c r="I75" s="88">
        <v>35492.9</v>
      </c>
      <c r="J75" s="88">
        <v>25385.1</v>
      </c>
      <c r="K75" s="88">
        <v>0</v>
      </c>
      <c r="L75" s="88">
        <v>0</v>
      </c>
      <c r="M75" s="88">
        <v>0</v>
      </c>
      <c r="N75" s="88">
        <v>0</v>
      </c>
      <c r="O75" s="69" t="s">
        <v>276</v>
      </c>
      <c r="P75" s="69">
        <v>30</v>
      </c>
      <c r="Q75" s="69">
        <v>30</v>
      </c>
      <c r="R75" s="69" t="s">
        <v>154</v>
      </c>
      <c r="S75" s="69" t="s">
        <v>381</v>
      </c>
    </row>
    <row r="76" spans="1:21" s="78" customFormat="1" ht="101.25" customHeight="1" x14ac:dyDescent="0.25">
      <c r="A76" s="72"/>
      <c r="B76" s="83" t="s">
        <v>60</v>
      </c>
      <c r="C76" s="158"/>
      <c r="D76" s="158"/>
      <c r="E76" s="158"/>
      <c r="F76" s="158"/>
      <c r="G76" s="158"/>
      <c r="H76" s="158"/>
      <c r="I76" s="158"/>
      <c r="J76" s="158"/>
      <c r="K76" s="158"/>
      <c r="L76" s="158"/>
      <c r="M76" s="158"/>
      <c r="N76" s="158"/>
      <c r="O76" s="158"/>
      <c r="P76" s="158"/>
      <c r="Q76" s="158"/>
      <c r="R76" s="158"/>
      <c r="S76" s="158"/>
      <c r="T76" s="76"/>
      <c r="U76" s="77"/>
    </row>
    <row r="77" spans="1:21" s="70" customFormat="1" ht="114.75" x14ac:dyDescent="0.25">
      <c r="A77" s="14" t="s">
        <v>97</v>
      </c>
      <c r="B77" s="83" t="s">
        <v>98</v>
      </c>
      <c r="C77" s="69" t="s">
        <v>99</v>
      </c>
      <c r="D77" s="88">
        <f t="shared" ref="D77:E77" si="33">G77+I77+K77+M77</f>
        <v>281.39999999999998</v>
      </c>
      <c r="E77" s="88">
        <f t="shared" si="33"/>
        <v>0</v>
      </c>
      <c r="F77" s="88">
        <f t="shared" ref="F77" si="34">E77/D77*100</f>
        <v>0</v>
      </c>
      <c r="G77" s="89">
        <v>0</v>
      </c>
      <c r="H77" s="89">
        <v>0</v>
      </c>
      <c r="I77" s="88">
        <v>281.39999999999998</v>
      </c>
      <c r="J77" s="88">
        <v>0</v>
      </c>
      <c r="K77" s="89">
        <v>0</v>
      </c>
      <c r="L77" s="89">
        <v>0</v>
      </c>
      <c r="M77" s="89">
        <v>0</v>
      </c>
      <c r="N77" s="89">
        <v>0</v>
      </c>
      <c r="O77" s="69" t="s">
        <v>277</v>
      </c>
      <c r="P77" s="69" t="s">
        <v>154</v>
      </c>
      <c r="Q77" s="69" t="s">
        <v>154</v>
      </c>
      <c r="R77" s="69" t="s">
        <v>154</v>
      </c>
      <c r="S77" s="69" t="s">
        <v>381</v>
      </c>
    </row>
    <row r="78" spans="1:21" s="78" customFormat="1" ht="101.25" customHeight="1" x14ac:dyDescent="0.25">
      <c r="A78" s="72"/>
      <c r="B78" s="83" t="s">
        <v>60</v>
      </c>
      <c r="C78" s="158"/>
      <c r="D78" s="158"/>
      <c r="E78" s="158"/>
      <c r="F78" s="158"/>
      <c r="G78" s="158"/>
      <c r="H78" s="158"/>
      <c r="I78" s="158"/>
      <c r="J78" s="158"/>
      <c r="K78" s="158"/>
      <c r="L78" s="158"/>
      <c r="M78" s="158"/>
      <c r="N78" s="158"/>
      <c r="O78" s="158"/>
      <c r="P78" s="158"/>
      <c r="Q78" s="158"/>
      <c r="R78" s="158"/>
      <c r="S78" s="158"/>
      <c r="T78" s="76"/>
      <c r="U78" s="77"/>
    </row>
    <row r="79" spans="1:21" s="70" customFormat="1" ht="38.25" x14ac:dyDescent="0.25">
      <c r="A79" s="14" t="s">
        <v>231</v>
      </c>
      <c r="B79" s="83" t="s">
        <v>232</v>
      </c>
      <c r="C79" s="69" t="s">
        <v>30</v>
      </c>
      <c r="D79" s="88">
        <f t="shared" ref="D79:E79" si="35">G79+I79+K79+M79</f>
        <v>375</v>
      </c>
      <c r="E79" s="88">
        <f t="shared" si="35"/>
        <v>375</v>
      </c>
      <c r="F79" s="88">
        <f t="shared" ref="F79" si="36">E79/D79*100</f>
        <v>100</v>
      </c>
      <c r="G79" s="89">
        <v>0</v>
      </c>
      <c r="H79" s="89">
        <v>0</v>
      </c>
      <c r="I79" s="88">
        <v>375</v>
      </c>
      <c r="J79" s="88">
        <v>375</v>
      </c>
      <c r="K79" s="89">
        <v>0</v>
      </c>
      <c r="L79" s="89">
        <v>0</v>
      </c>
      <c r="M79" s="89">
        <v>0</v>
      </c>
      <c r="N79" s="89">
        <v>0</v>
      </c>
      <c r="O79" s="69" t="s">
        <v>338</v>
      </c>
      <c r="P79" s="69">
        <v>14</v>
      </c>
      <c r="Q79" s="69">
        <v>14</v>
      </c>
      <c r="R79" s="69" t="s">
        <v>154</v>
      </c>
      <c r="S79" s="69" t="s">
        <v>381</v>
      </c>
    </row>
    <row r="80" spans="1:21" s="78" customFormat="1" ht="99.75" customHeight="1" x14ac:dyDescent="0.25">
      <c r="A80" s="72"/>
      <c r="B80" s="83" t="s">
        <v>60</v>
      </c>
      <c r="C80" s="158"/>
      <c r="D80" s="158"/>
      <c r="E80" s="158"/>
      <c r="F80" s="158"/>
      <c r="G80" s="158"/>
      <c r="H80" s="158"/>
      <c r="I80" s="158"/>
      <c r="J80" s="158"/>
      <c r="K80" s="158"/>
      <c r="L80" s="158"/>
      <c r="M80" s="158"/>
      <c r="N80" s="158"/>
      <c r="O80" s="158"/>
      <c r="P80" s="158"/>
      <c r="Q80" s="158"/>
      <c r="R80" s="158"/>
      <c r="S80" s="158"/>
      <c r="T80" s="76"/>
      <c r="U80" s="77"/>
    </row>
    <row r="81" spans="1:21" s="70" customFormat="1" ht="153" x14ac:dyDescent="0.25">
      <c r="A81" s="14" t="s">
        <v>209</v>
      </c>
      <c r="B81" s="83" t="s">
        <v>210</v>
      </c>
      <c r="C81" s="69" t="s">
        <v>150</v>
      </c>
      <c r="D81" s="88">
        <f t="shared" ref="D81:E81" si="37">G81+I81+K81+M81</f>
        <v>169085.9</v>
      </c>
      <c r="E81" s="88">
        <f t="shared" si="37"/>
        <v>132044.9</v>
      </c>
      <c r="F81" s="88">
        <f t="shared" ref="F81" si="38">E81/D81*100</f>
        <v>78.09338330398927</v>
      </c>
      <c r="G81" s="88">
        <v>0</v>
      </c>
      <c r="H81" s="88">
        <v>0</v>
      </c>
      <c r="I81" s="88">
        <v>169085.9</v>
      </c>
      <c r="J81" s="88">
        <v>132044.9</v>
      </c>
      <c r="K81" s="89">
        <v>0</v>
      </c>
      <c r="L81" s="89">
        <v>0</v>
      </c>
      <c r="M81" s="89">
        <v>0</v>
      </c>
      <c r="N81" s="89">
        <v>0</v>
      </c>
      <c r="O81" s="69" t="s">
        <v>279</v>
      </c>
      <c r="P81" s="69">
        <v>100</v>
      </c>
      <c r="Q81" s="69">
        <v>100</v>
      </c>
      <c r="R81" s="69" t="s">
        <v>356</v>
      </c>
      <c r="S81" s="69" t="s">
        <v>381</v>
      </c>
    </row>
    <row r="82" spans="1:21" s="78" customFormat="1" ht="102.75" customHeight="1" x14ac:dyDescent="0.25">
      <c r="A82" s="72"/>
      <c r="B82" s="83" t="s">
        <v>60</v>
      </c>
      <c r="C82" s="158"/>
      <c r="D82" s="158"/>
      <c r="E82" s="158"/>
      <c r="F82" s="158"/>
      <c r="G82" s="158"/>
      <c r="H82" s="158"/>
      <c r="I82" s="158"/>
      <c r="J82" s="158"/>
      <c r="K82" s="158"/>
      <c r="L82" s="158"/>
      <c r="M82" s="158"/>
      <c r="N82" s="158"/>
      <c r="O82" s="158"/>
      <c r="P82" s="158"/>
      <c r="Q82" s="158"/>
      <c r="R82" s="158"/>
      <c r="S82" s="158"/>
      <c r="T82" s="76"/>
      <c r="U82" s="77"/>
    </row>
    <row r="83" spans="1:21" s="70" customFormat="1" ht="25.5" x14ac:dyDescent="0.25">
      <c r="A83" s="14" t="s">
        <v>100</v>
      </c>
      <c r="B83" s="51" t="s">
        <v>101</v>
      </c>
      <c r="C83" s="85" t="s">
        <v>381</v>
      </c>
      <c r="D83" s="86">
        <f>G83+I83+K83+M83</f>
        <v>2897959.7999999993</v>
      </c>
      <c r="E83" s="86">
        <f>H83+J83+L83+N83</f>
        <v>1984265.0999999996</v>
      </c>
      <c r="F83" s="86">
        <f>E83/D83*100</f>
        <v>68.471105085722726</v>
      </c>
      <c r="G83" s="86">
        <f>G84+G86+G88+G90+G92+G94+G96+G98</f>
        <v>2246185.5999999996</v>
      </c>
      <c r="H83" s="86">
        <f>H84+H86+H88+H90+H92+H94+H96+H98</f>
        <v>1557671.5999999999</v>
      </c>
      <c r="I83" s="86">
        <f t="shared" ref="I83:N83" si="39">I84+I86+I88+I90+I92+I94+I96+I98</f>
        <v>556215</v>
      </c>
      <c r="J83" s="86">
        <f t="shared" si="39"/>
        <v>356229.19999999995</v>
      </c>
      <c r="K83" s="86">
        <f t="shared" si="39"/>
        <v>92697.9</v>
      </c>
      <c r="L83" s="86">
        <f>L84+L86+L88+L90+L92+L94+L96+L98</f>
        <v>68858.899999999994</v>
      </c>
      <c r="M83" s="86">
        <f t="shared" si="39"/>
        <v>2861.3</v>
      </c>
      <c r="N83" s="86">
        <f t="shared" si="39"/>
        <v>1505.4</v>
      </c>
      <c r="O83" s="85" t="s">
        <v>381</v>
      </c>
      <c r="P83" s="85" t="s">
        <v>381</v>
      </c>
      <c r="Q83" s="85" t="s">
        <v>381</v>
      </c>
      <c r="R83" s="85" t="s">
        <v>381</v>
      </c>
      <c r="S83" s="85" t="s">
        <v>381</v>
      </c>
    </row>
    <row r="84" spans="1:21" s="70" customFormat="1" ht="280.5" x14ac:dyDescent="0.25">
      <c r="A84" s="14" t="s">
        <v>102</v>
      </c>
      <c r="B84" s="83" t="s">
        <v>160</v>
      </c>
      <c r="C84" s="69" t="s">
        <v>182</v>
      </c>
      <c r="D84" s="88">
        <f t="shared" ref="D84:E84" si="40">G84+I84+K84+M84</f>
        <v>414823.39999999997</v>
      </c>
      <c r="E84" s="88">
        <f t="shared" si="40"/>
        <v>294762</v>
      </c>
      <c r="F84" s="88">
        <f t="shared" ref="F84" si="41">E84/D84*100</f>
        <v>71.057225797773228</v>
      </c>
      <c r="G84" s="88">
        <v>288759.59999999998</v>
      </c>
      <c r="H84" s="88">
        <v>215224.8</v>
      </c>
      <c r="I84" s="88">
        <v>126063.8</v>
      </c>
      <c r="J84" s="88">
        <v>79537.2</v>
      </c>
      <c r="K84" s="88">
        <v>0</v>
      </c>
      <c r="L84" s="88">
        <v>0</v>
      </c>
      <c r="M84" s="89">
        <v>0</v>
      </c>
      <c r="N84" s="89">
        <v>0</v>
      </c>
      <c r="O84" s="69" t="s">
        <v>280</v>
      </c>
      <c r="P84" s="69" t="s">
        <v>154</v>
      </c>
      <c r="Q84" s="69" t="s">
        <v>154</v>
      </c>
      <c r="R84" s="69" t="s">
        <v>377</v>
      </c>
      <c r="S84" s="93" t="s">
        <v>381</v>
      </c>
    </row>
    <row r="85" spans="1:21" s="78" customFormat="1" ht="102.75" customHeight="1" x14ac:dyDescent="0.25">
      <c r="A85" s="72"/>
      <c r="B85" s="83" t="s">
        <v>60</v>
      </c>
      <c r="C85" s="158"/>
      <c r="D85" s="158"/>
      <c r="E85" s="158"/>
      <c r="F85" s="158"/>
      <c r="G85" s="158"/>
      <c r="H85" s="158"/>
      <c r="I85" s="158"/>
      <c r="J85" s="158"/>
      <c r="K85" s="158"/>
      <c r="L85" s="158"/>
      <c r="M85" s="158"/>
      <c r="N85" s="158"/>
      <c r="O85" s="158"/>
      <c r="P85" s="158"/>
      <c r="Q85" s="158"/>
      <c r="R85" s="158"/>
      <c r="S85" s="158"/>
      <c r="T85" s="76"/>
      <c r="U85" s="77"/>
    </row>
    <row r="86" spans="1:21" s="70" customFormat="1" ht="89.25" x14ac:dyDescent="0.25">
      <c r="A86" s="14" t="s">
        <v>187</v>
      </c>
      <c r="B86" s="83" t="s">
        <v>188</v>
      </c>
      <c r="C86" s="69" t="s">
        <v>149</v>
      </c>
      <c r="D86" s="88">
        <f t="shared" ref="D86:E86" si="42">G86+I86+K86+M86</f>
        <v>34512.5</v>
      </c>
      <c r="E86" s="88">
        <f t="shared" si="42"/>
        <v>14452.2</v>
      </c>
      <c r="F86" s="88">
        <f t="shared" ref="F86" si="43">E86/D86*100</f>
        <v>41.875262586019559</v>
      </c>
      <c r="G86" s="88">
        <v>34167.300000000003</v>
      </c>
      <c r="H86" s="89">
        <v>14307.7</v>
      </c>
      <c r="I86" s="88">
        <v>345.2</v>
      </c>
      <c r="J86" s="89">
        <v>144.5</v>
      </c>
      <c r="K86" s="89">
        <v>0</v>
      </c>
      <c r="L86" s="89">
        <v>0</v>
      </c>
      <c r="M86" s="89">
        <v>0</v>
      </c>
      <c r="N86" s="89">
        <v>0</v>
      </c>
      <c r="O86" s="69" t="s">
        <v>334</v>
      </c>
      <c r="P86" s="69">
        <v>22</v>
      </c>
      <c r="Q86" s="69">
        <v>22</v>
      </c>
      <c r="R86" s="69" t="s">
        <v>357</v>
      </c>
      <c r="S86" s="69" t="s">
        <v>381</v>
      </c>
    </row>
    <row r="87" spans="1:21" s="78" customFormat="1" ht="96.75" customHeight="1" x14ac:dyDescent="0.25">
      <c r="A87" s="72"/>
      <c r="B87" s="83" t="s">
        <v>60</v>
      </c>
      <c r="C87" s="158"/>
      <c r="D87" s="158"/>
      <c r="E87" s="158"/>
      <c r="F87" s="158"/>
      <c r="G87" s="158"/>
      <c r="H87" s="158"/>
      <c r="I87" s="158"/>
      <c r="J87" s="158"/>
      <c r="K87" s="158"/>
      <c r="L87" s="158"/>
      <c r="M87" s="158"/>
      <c r="N87" s="158"/>
      <c r="O87" s="158"/>
      <c r="P87" s="158"/>
      <c r="Q87" s="158"/>
      <c r="R87" s="158"/>
      <c r="S87" s="158"/>
      <c r="T87" s="76"/>
      <c r="U87" s="77"/>
    </row>
    <row r="88" spans="1:21" s="70" customFormat="1" ht="102" x14ac:dyDescent="0.25">
      <c r="A88" s="14" t="s">
        <v>189</v>
      </c>
      <c r="B88" s="83" t="s">
        <v>190</v>
      </c>
      <c r="C88" s="69" t="s">
        <v>191</v>
      </c>
      <c r="D88" s="88">
        <f t="shared" ref="D88:E88" si="44">G88+I88+K88+M88</f>
        <v>7949.8</v>
      </c>
      <c r="E88" s="88">
        <f t="shared" si="44"/>
        <v>7949.8</v>
      </c>
      <c r="F88" s="88">
        <f t="shared" ref="F88" si="45">E88/D88*100</f>
        <v>100</v>
      </c>
      <c r="G88" s="88">
        <v>7870.3</v>
      </c>
      <c r="H88" s="89">
        <v>7870.3</v>
      </c>
      <c r="I88" s="88">
        <v>79.5</v>
      </c>
      <c r="J88" s="89">
        <v>79.5</v>
      </c>
      <c r="K88" s="89">
        <v>0</v>
      </c>
      <c r="L88" s="89">
        <v>0</v>
      </c>
      <c r="M88" s="89">
        <v>0</v>
      </c>
      <c r="N88" s="89">
        <v>0</v>
      </c>
      <c r="O88" s="69" t="s">
        <v>282</v>
      </c>
      <c r="P88" s="69">
        <v>1</v>
      </c>
      <c r="Q88" s="69">
        <v>1</v>
      </c>
      <c r="R88" s="69" t="s">
        <v>358</v>
      </c>
      <c r="S88" s="69" t="s">
        <v>381</v>
      </c>
    </row>
    <row r="89" spans="1:21" s="78" customFormat="1" ht="105" customHeight="1" x14ac:dyDescent="0.25">
      <c r="A89" s="72"/>
      <c r="B89" s="83" t="s">
        <v>60</v>
      </c>
      <c r="C89" s="158"/>
      <c r="D89" s="158"/>
      <c r="E89" s="158"/>
      <c r="F89" s="158"/>
      <c r="G89" s="158"/>
      <c r="H89" s="158"/>
      <c r="I89" s="158"/>
      <c r="J89" s="158"/>
      <c r="K89" s="158"/>
      <c r="L89" s="158"/>
      <c r="M89" s="158"/>
      <c r="N89" s="158"/>
      <c r="O89" s="158"/>
      <c r="P89" s="158"/>
      <c r="Q89" s="158"/>
      <c r="R89" s="158"/>
      <c r="S89" s="158"/>
      <c r="T89" s="76"/>
      <c r="U89" s="77"/>
    </row>
    <row r="90" spans="1:21" s="70" customFormat="1" ht="153" x14ac:dyDescent="0.25">
      <c r="A90" s="14" t="s">
        <v>193</v>
      </c>
      <c r="B90" s="83" t="s">
        <v>192</v>
      </c>
      <c r="C90" s="69" t="s">
        <v>194</v>
      </c>
      <c r="D90" s="88">
        <f t="shared" ref="D90:E90" si="46">G90+I90+K90+M90</f>
        <v>21444.3</v>
      </c>
      <c r="E90" s="88">
        <f t="shared" si="46"/>
        <v>19759.8</v>
      </c>
      <c r="F90" s="88">
        <f t="shared" ref="F90" si="47">E90/D90*100</f>
        <v>92.144765741945406</v>
      </c>
      <c r="G90" s="88">
        <v>21229.8</v>
      </c>
      <c r="H90" s="89">
        <v>19562.2</v>
      </c>
      <c r="I90" s="88">
        <v>214.5</v>
      </c>
      <c r="J90" s="89">
        <v>197.6</v>
      </c>
      <c r="K90" s="89">
        <v>0</v>
      </c>
      <c r="L90" s="89">
        <v>0</v>
      </c>
      <c r="M90" s="89">
        <v>0</v>
      </c>
      <c r="N90" s="89">
        <v>0</v>
      </c>
      <c r="O90" s="69" t="s">
        <v>283</v>
      </c>
      <c r="P90" s="69">
        <v>1</v>
      </c>
      <c r="Q90" s="69">
        <v>1</v>
      </c>
      <c r="R90" s="69" t="s">
        <v>359</v>
      </c>
      <c r="S90" s="69" t="s">
        <v>381</v>
      </c>
    </row>
    <row r="91" spans="1:21" s="78" customFormat="1" ht="101.25" customHeight="1" x14ac:dyDescent="0.25">
      <c r="A91" s="72"/>
      <c r="B91" s="83" t="s">
        <v>60</v>
      </c>
      <c r="C91" s="158"/>
      <c r="D91" s="158"/>
      <c r="E91" s="158"/>
      <c r="F91" s="158"/>
      <c r="G91" s="158"/>
      <c r="H91" s="158"/>
      <c r="I91" s="158"/>
      <c r="J91" s="158"/>
      <c r="K91" s="158"/>
      <c r="L91" s="158"/>
      <c r="M91" s="158"/>
      <c r="N91" s="158"/>
      <c r="O91" s="158"/>
      <c r="P91" s="158"/>
      <c r="Q91" s="158"/>
      <c r="R91" s="158"/>
      <c r="S91" s="158"/>
      <c r="T91" s="76"/>
      <c r="U91" s="77"/>
    </row>
    <row r="92" spans="1:21" s="70" customFormat="1" ht="76.5" x14ac:dyDescent="0.25">
      <c r="A92" s="14" t="s">
        <v>195</v>
      </c>
      <c r="B92" s="83" t="s">
        <v>137</v>
      </c>
      <c r="C92" s="69" t="s">
        <v>149</v>
      </c>
      <c r="D92" s="88">
        <f t="shared" ref="D92:E92" si="48">G92+I92+K92+M92</f>
        <v>3177.6000000000004</v>
      </c>
      <c r="E92" s="88">
        <f t="shared" si="48"/>
        <v>1729.8000000000002</v>
      </c>
      <c r="F92" s="88">
        <f t="shared" ref="F92" si="49">E92/D92*100</f>
        <v>54.437311178247739</v>
      </c>
      <c r="G92" s="88">
        <v>0</v>
      </c>
      <c r="H92" s="89">
        <v>0</v>
      </c>
      <c r="I92" s="88">
        <v>316.3</v>
      </c>
      <c r="J92" s="89">
        <v>224.4</v>
      </c>
      <c r="K92" s="89">
        <v>0</v>
      </c>
      <c r="L92" s="89">
        <v>0</v>
      </c>
      <c r="M92" s="89">
        <v>2861.3</v>
      </c>
      <c r="N92" s="89">
        <v>1505.4</v>
      </c>
      <c r="O92" s="69" t="s">
        <v>284</v>
      </c>
      <c r="P92" s="69">
        <v>3500</v>
      </c>
      <c r="Q92" s="69">
        <v>7000</v>
      </c>
      <c r="R92" s="69" t="s">
        <v>360</v>
      </c>
      <c r="S92" s="69" t="s">
        <v>381</v>
      </c>
    </row>
    <row r="93" spans="1:21" s="78" customFormat="1" ht="99.75" customHeight="1" x14ac:dyDescent="0.25">
      <c r="A93" s="72"/>
      <c r="B93" s="83" t="s">
        <v>60</v>
      </c>
      <c r="C93" s="158"/>
      <c r="D93" s="158"/>
      <c r="E93" s="158"/>
      <c r="F93" s="158"/>
      <c r="G93" s="158"/>
      <c r="H93" s="158"/>
      <c r="I93" s="158"/>
      <c r="J93" s="158"/>
      <c r="K93" s="158"/>
      <c r="L93" s="158"/>
      <c r="M93" s="158"/>
      <c r="N93" s="158"/>
      <c r="O93" s="158"/>
      <c r="P93" s="158"/>
      <c r="Q93" s="158"/>
      <c r="R93" s="158"/>
      <c r="S93" s="158"/>
      <c r="T93" s="76"/>
      <c r="U93" s="77"/>
    </row>
    <row r="94" spans="1:21" s="70" customFormat="1" ht="255" x14ac:dyDescent="0.25">
      <c r="A94" s="14" t="s">
        <v>233</v>
      </c>
      <c r="B94" s="83" t="s">
        <v>234</v>
      </c>
      <c r="C94" s="69" t="s">
        <v>226</v>
      </c>
      <c r="D94" s="88">
        <f>G94+I94+K94+M94</f>
        <v>700005.2</v>
      </c>
      <c r="E94" s="88">
        <f t="shared" ref="E94" si="50">H94+J94+L94+N94</f>
        <v>321958.59999999998</v>
      </c>
      <c r="F94" s="88">
        <f t="shared" ref="F94" si="51">E94/D94*100</f>
        <v>45.993744046472798</v>
      </c>
      <c r="G94" s="88">
        <v>373997.7</v>
      </c>
      <c r="H94" s="89">
        <v>128124.7</v>
      </c>
      <c r="I94" s="88">
        <v>301831.5</v>
      </c>
      <c r="J94" s="89">
        <v>177801.1</v>
      </c>
      <c r="K94" s="89">
        <v>24176</v>
      </c>
      <c r="L94" s="89">
        <v>16032.8</v>
      </c>
      <c r="M94" s="89">
        <v>0</v>
      </c>
      <c r="N94" s="89">
        <v>0</v>
      </c>
      <c r="O94" s="69" t="s">
        <v>285</v>
      </c>
      <c r="P94" s="69" t="s">
        <v>154</v>
      </c>
      <c r="Q94" s="69" t="s">
        <v>154</v>
      </c>
      <c r="R94" s="69" t="s">
        <v>344</v>
      </c>
      <c r="S94" s="69" t="s">
        <v>381</v>
      </c>
    </row>
    <row r="95" spans="1:21" s="78" customFormat="1" ht="99.75" customHeight="1" x14ac:dyDescent="0.25">
      <c r="A95" s="72"/>
      <c r="B95" s="83" t="s">
        <v>60</v>
      </c>
      <c r="C95" s="158"/>
      <c r="D95" s="158"/>
      <c r="E95" s="158"/>
      <c r="F95" s="158"/>
      <c r="G95" s="158"/>
      <c r="H95" s="158"/>
      <c r="I95" s="158"/>
      <c r="J95" s="158"/>
      <c r="K95" s="158"/>
      <c r="L95" s="158"/>
      <c r="M95" s="158"/>
      <c r="N95" s="158"/>
      <c r="O95" s="158"/>
      <c r="P95" s="158"/>
      <c r="Q95" s="158"/>
      <c r="R95" s="158"/>
      <c r="S95" s="158"/>
      <c r="T95" s="76"/>
      <c r="U95" s="77"/>
    </row>
    <row r="96" spans="1:21" s="70" customFormat="1" ht="114.75" x14ac:dyDescent="0.25">
      <c r="A96" s="14" t="s">
        <v>235</v>
      </c>
      <c r="B96" s="83" t="s">
        <v>236</v>
      </c>
      <c r="C96" s="69" t="s">
        <v>30</v>
      </c>
      <c r="D96" s="88">
        <f t="shared" ref="D96:E96" si="52">G96+I96+K96+M96</f>
        <v>3000</v>
      </c>
      <c r="E96" s="88">
        <f t="shared" si="52"/>
        <v>3000</v>
      </c>
      <c r="F96" s="88">
        <f t="shared" ref="F96" si="53">E96/D96*100</f>
        <v>100</v>
      </c>
      <c r="G96" s="88">
        <v>2760</v>
      </c>
      <c r="H96" s="89">
        <v>2760</v>
      </c>
      <c r="I96" s="88">
        <v>240</v>
      </c>
      <c r="J96" s="89">
        <v>240</v>
      </c>
      <c r="K96" s="89">
        <v>0</v>
      </c>
      <c r="L96" s="89">
        <v>0</v>
      </c>
      <c r="M96" s="89">
        <v>0</v>
      </c>
      <c r="N96" s="89">
        <v>0</v>
      </c>
      <c r="O96" s="69" t="s">
        <v>286</v>
      </c>
      <c r="P96" s="69">
        <v>3</v>
      </c>
      <c r="Q96" s="69">
        <v>3</v>
      </c>
      <c r="R96" s="69" t="s">
        <v>361</v>
      </c>
      <c r="S96" s="69" t="s">
        <v>381</v>
      </c>
    </row>
    <row r="97" spans="1:21" s="78" customFormat="1" ht="102.75" customHeight="1" x14ac:dyDescent="0.25">
      <c r="A97" s="72"/>
      <c r="B97" s="83" t="s">
        <v>60</v>
      </c>
      <c r="C97" s="158"/>
      <c r="D97" s="158"/>
      <c r="E97" s="158"/>
      <c r="F97" s="158"/>
      <c r="G97" s="158"/>
      <c r="H97" s="158"/>
      <c r="I97" s="158"/>
      <c r="J97" s="158"/>
      <c r="K97" s="158"/>
      <c r="L97" s="158"/>
      <c r="M97" s="158"/>
      <c r="N97" s="158"/>
      <c r="O97" s="158"/>
      <c r="P97" s="158"/>
      <c r="Q97" s="158"/>
      <c r="R97" s="158"/>
      <c r="S97" s="158"/>
      <c r="T97" s="76"/>
      <c r="U97" s="77"/>
    </row>
    <row r="98" spans="1:21" s="70" customFormat="1" ht="229.5" x14ac:dyDescent="0.25">
      <c r="A98" s="14" t="s">
        <v>237</v>
      </c>
      <c r="B98" s="83" t="s">
        <v>238</v>
      </c>
      <c r="C98" s="69" t="s">
        <v>239</v>
      </c>
      <c r="D98" s="88">
        <f t="shared" ref="D98:E98" si="54">G98+I98+K98+M98</f>
        <v>1713046.9999999998</v>
      </c>
      <c r="E98" s="88">
        <f t="shared" si="54"/>
        <v>1320652.8999999999</v>
      </c>
      <c r="F98" s="88">
        <f t="shared" ref="F98" si="55">E98/D98*100</f>
        <v>77.093792522913844</v>
      </c>
      <c r="G98" s="88">
        <v>1517400.9</v>
      </c>
      <c r="H98" s="89">
        <v>1169821.8999999999</v>
      </c>
      <c r="I98" s="88">
        <v>127124.2</v>
      </c>
      <c r="J98" s="89">
        <v>98004.9</v>
      </c>
      <c r="K98" s="89">
        <v>68521.899999999994</v>
      </c>
      <c r="L98" s="89">
        <v>52826.1</v>
      </c>
      <c r="M98" s="89">
        <v>0</v>
      </c>
      <c r="N98" s="89">
        <v>0</v>
      </c>
      <c r="O98" s="69" t="s">
        <v>287</v>
      </c>
      <c r="P98" s="69" t="s">
        <v>154</v>
      </c>
      <c r="Q98" s="69" t="s">
        <v>154</v>
      </c>
      <c r="R98" s="69" t="s">
        <v>345</v>
      </c>
      <c r="S98" s="69" t="s">
        <v>381</v>
      </c>
    </row>
    <row r="99" spans="1:21" s="78" customFormat="1" ht="114.75" x14ac:dyDescent="0.25">
      <c r="A99" s="72"/>
      <c r="B99" s="83" t="s">
        <v>60</v>
      </c>
      <c r="C99" s="158"/>
      <c r="D99" s="158"/>
      <c r="E99" s="158"/>
      <c r="F99" s="158"/>
      <c r="G99" s="158"/>
      <c r="H99" s="158"/>
      <c r="I99" s="158"/>
      <c r="J99" s="158"/>
      <c r="K99" s="158"/>
      <c r="L99" s="158"/>
      <c r="M99" s="158"/>
      <c r="N99" s="158"/>
      <c r="O99" s="158"/>
      <c r="P99" s="158"/>
      <c r="Q99" s="158"/>
      <c r="R99" s="158"/>
      <c r="S99" s="158"/>
      <c r="T99" s="76"/>
      <c r="U99" s="77"/>
    </row>
    <row r="100" spans="1:21" s="70" customFormat="1" ht="25.5" x14ac:dyDescent="0.25">
      <c r="A100" s="14" t="s">
        <v>103</v>
      </c>
      <c r="B100" s="51" t="s">
        <v>104</v>
      </c>
      <c r="C100" s="85" t="s">
        <v>381</v>
      </c>
      <c r="D100" s="86">
        <f>D101+D103</f>
        <v>44277.2</v>
      </c>
      <c r="E100" s="86">
        <f>E101+E103</f>
        <v>43091.399999999994</v>
      </c>
      <c r="F100" s="86">
        <f>E100/D100*100</f>
        <v>97.321872205107823</v>
      </c>
      <c r="G100" s="86">
        <f>G101+G103</f>
        <v>43834.400000000001</v>
      </c>
      <c r="H100" s="86">
        <f>H101+H103</f>
        <v>42660.5</v>
      </c>
      <c r="I100" s="86">
        <f t="shared" ref="I100:N100" si="56">I101+I103</f>
        <v>314</v>
      </c>
      <c r="J100" s="86">
        <f t="shared" si="56"/>
        <v>302.10000000000002</v>
      </c>
      <c r="K100" s="86">
        <f t="shared" si="56"/>
        <v>128.80000000000001</v>
      </c>
      <c r="L100" s="86">
        <f t="shared" si="56"/>
        <v>128.80000000000001</v>
      </c>
      <c r="M100" s="86">
        <f t="shared" si="56"/>
        <v>0</v>
      </c>
      <c r="N100" s="86">
        <f t="shared" si="56"/>
        <v>0</v>
      </c>
      <c r="O100" s="69" t="s">
        <v>381</v>
      </c>
      <c r="P100" s="69" t="s">
        <v>381</v>
      </c>
      <c r="Q100" s="69" t="s">
        <v>381</v>
      </c>
      <c r="R100" s="69" t="s">
        <v>381</v>
      </c>
      <c r="S100" s="69" t="s">
        <v>381</v>
      </c>
    </row>
    <row r="101" spans="1:21" s="70" customFormat="1" ht="229.5" x14ac:dyDescent="0.25">
      <c r="A101" s="14" t="s">
        <v>196</v>
      </c>
      <c r="B101" s="83" t="s">
        <v>197</v>
      </c>
      <c r="C101" s="69" t="s">
        <v>126</v>
      </c>
      <c r="D101" s="88">
        <f t="shared" ref="D101:E101" si="57">G101+I101+K101+M101</f>
        <v>25759.8</v>
      </c>
      <c r="E101" s="88">
        <f t="shared" si="57"/>
        <v>25759.8</v>
      </c>
      <c r="F101" s="88">
        <f t="shared" ref="F101" si="58">E101/D101*100</f>
        <v>100</v>
      </c>
      <c r="G101" s="88">
        <v>25502.2</v>
      </c>
      <c r="H101" s="88">
        <v>25502.2</v>
      </c>
      <c r="I101" s="88">
        <v>128.80000000000001</v>
      </c>
      <c r="J101" s="88">
        <v>128.80000000000001</v>
      </c>
      <c r="K101" s="89">
        <f>I101</f>
        <v>128.80000000000001</v>
      </c>
      <c r="L101" s="89">
        <v>128.80000000000001</v>
      </c>
      <c r="M101" s="89">
        <v>0</v>
      </c>
      <c r="N101" s="89">
        <v>0</v>
      </c>
      <c r="O101" s="69" t="s">
        <v>288</v>
      </c>
      <c r="P101" s="93" t="s">
        <v>318</v>
      </c>
      <c r="Q101" s="93" t="s">
        <v>318</v>
      </c>
      <c r="R101" s="69" t="s">
        <v>363</v>
      </c>
      <c r="S101" s="69" t="s">
        <v>381</v>
      </c>
    </row>
    <row r="102" spans="1:21" s="78" customFormat="1" ht="114.75" x14ac:dyDescent="0.25">
      <c r="A102" s="72"/>
      <c r="B102" s="83" t="s">
        <v>60</v>
      </c>
      <c r="C102" s="158"/>
      <c r="D102" s="158"/>
      <c r="E102" s="158"/>
      <c r="F102" s="158"/>
      <c r="G102" s="158"/>
      <c r="H102" s="158"/>
      <c r="I102" s="158"/>
      <c r="J102" s="158"/>
      <c r="K102" s="158"/>
      <c r="L102" s="158"/>
      <c r="M102" s="158"/>
      <c r="N102" s="158"/>
      <c r="O102" s="158"/>
      <c r="P102" s="158"/>
      <c r="Q102" s="158"/>
      <c r="R102" s="158"/>
      <c r="S102" s="158"/>
      <c r="T102" s="76"/>
      <c r="U102" s="77"/>
    </row>
    <row r="103" spans="1:21" s="70" customFormat="1" ht="114.75" x14ac:dyDescent="0.25">
      <c r="A103" s="14" t="s">
        <v>241</v>
      </c>
      <c r="B103" s="83" t="s">
        <v>240</v>
      </c>
      <c r="C103" s="69" t="s">
        <v>242</v>
      </c>
      <c r="D103" s="88">
        <f t="shared" ref="D103:E103" si="59">G103+I103+K103+M103</f>
        <v>18517.400000000001</v>
      </c>
      <c r="E103" s="88">
        <f t="shared" si="59"/>
        <v>17331.599999999999</v>
      </c>
      <c r="F103" s="88">
        <f t="shared" ref="F103" si="60">E103/D103*100</f>
        <v>93.59629321611024</v>
      </c>
      <c r="G103" s="88">
        <v>18332.2</v>
      </c>
      <c r="H103" s="88">
        <v>17158.3</v>
      </c>
      <c r="I103" s="88">
        <v>185.2</v>
      </c>
      <c r="J103" s="88">
        <v>173.3</v>
      </c>
      <c r="K103" s="89">
        <v>0</v>
      </c>
      <c r="L103" s="89">
        <v>0</v>
      </c>
      <c r="M103" s="89">
        <v>0</v>
      </c>
      <c r="N103" s="89">
        <v>0</v>
      </c>
      <c r="O103" s="69" t="s">
        <v>289</v>
      </c>
      <c r="P103" s="69">
        <v>1.504</v>
      </c>
      <c r="Q103" s="69">
        <v>1.504</v>
      </c>
      <c r="R103" s="69" t="s">
        <v>362</v>
      </c>
      <c r="S103" s="69" t="s">
        <v>381</v>
      </c>
    </row>
    <row r="104" spans="1:21" s="78" customFormat="1" ht="101.25" customHeight="1" x14ac:dyDescent="0.25">
      <c r="A104" s="72"/>
      <c r="B104" s="83" t="s">
        <v>60</v>
      </c>
      <c r="C104" s="158"/>
      <c r="D104" s="158"/>
      <c r="E104" s="158"/>
      <c r="F104" s="158"/>
      <c r="G104" s="158"/>
      <c r="H104" s="158"/>
      <c r="I104" s="158"/>
      <c r="J104" s="158"/>
      <c r="K104" s="158"/>
      <c r="L104" s="158"/>
      <c r="M104" s="158"/>
      <c r="N104" s="158"/>
      <c r="O104" s="158"/>
      <c r="P104" s="158"/>
      <c r="Q104" s="158"/>
      <c r="R104" s="158"/>
      <c r="S104" s="158"/>
      <c r="T104" s="76"/>
      <c r="U104" s="77"/>
    </row>
    <row r="105" spans="1:21" s="70" customFormat="1" x14ac:dyDescent="0.25">
      <c r="A105" s="14"/>
      <c r="B105" s="52" t="s">
        <v>53</v>
      </c>
      <c r="C105" s="85" t="s">
        <v>381</v>
      </c>
      <c r="D105" s="86">
        <f>G105+I105+K105+M105</f>
        <v>17102359.451086957</v>
      </c>
      <c r="E105" s="86">
        <f>H105+J105+L105+N105</f>
        <v>11897376.200000001</v>
      </c>
      <c r="F105" s="86">
        <f>E105/D105*100</f>
        <v>69.56570076793615</v>
      </c>
      <c r="G105" s="86">
        <f t="shared" ref="G105:N105" si="61">G13+G24+G63+G70+G83+G100</f>
        <v>3907084.4999999995</v>
      </c>
      <c r="H105" s="86">
        <f t="shared" si="61"/>
        <v>2784176</v>
      </c>
      <c r="I105" s="86">
        <f t="shared" si="61"/>
        <v>13045934.4</v>
      </c>
      <c r="J105" s="86">
        <f t="shared" si="61"/>
        <v>8996331.9000000004</v>
      </c>
      <c r="K105" s="86">
        <f t="shared" si="61"/>
        <v>146479.2510869565</v>
      </c>
      <c r="L105" s="86">
        <f t="shared" si="61"/>
        <v>115362.9</v>
      </c>
      <c r="M105" s="86">
        <f t="shared" si="61"/>
        <v>2861.3</v>
      </c>
      <c r="N105" s="86">
        <f t="shared" si="61"/>
        <v>1505.4</v>
      </c>
      <c r="O105" s="85" t="s">
        <v>381</v>
      </c>
      <c r="P105" s="85" t="s">
        <v>381</v>
      </c>
      <c r="Q105" s="85" t="s">
        <v>381</v>
      </c>
      <c r="R105" s="85" t="s">
        <v>381</v>
      </c>
      <c r="S105" s="85" t="s">
        <v>381</v>
      </c>
    </row>
    <row r="106" spans="1:21" s="70" customFormat="1" ht="51" x14ac:dyDescent="0.25">
      <c r="A106" s="14" t="s">
        <v>45</v>
      </c>
      <c r="B106" s="51" t="s">
        <v>44</v>
      </c>
      <c r="C106" s="85" t="s">
        <v>381</v>
      </c>
      <c r="D106" s="85" t="s">
        <v>381</v>
      </c>
      <c r="E106" s="85" t="s">
        <v>381</v>
      </c>
      <c r="F106" s="85" t="s">
        <v>381</v>
      </c>
      <c r="G106" s="85" t="s">
        <v>381</v>
      </c>
      <c r="H106" s="85" t="s">
        <v>381</v>
      </c>
      <c r="I106" s="85" t="s">
        <v>381</v>
      </c>
      <c r="J106" s="85" t="s">
        <v>381</v>
      </c>
      <c r="K106" s="85" t="s">
        <v>381</v>
      </c>
      <c r="L106" s="85" t="s">
        <v>381</v>
      </c>
      <c r="M106" s="85" t="s">
        <v>381</v>
      </c>
      <c r="N106" s="85" t="s">
        <v>381</v>
      </c>
      <c r="O106" s="85" t="s">
        <v>381</v>
      </c>
      <c r="P106" s="85" t="s">
        <v>381</v>
      </c>
      <c r="Q106" s="85" t="s">
        <v>381</v>
      </c>
      <c r="R106" s="85" t="s">
        <v>381</v>
      </c>
      <c r="S106" s="85" t="s">
        <v>381</v>
      </c>
    </row>
    <row r="107" spans="1:21" s="70" customFormat="1" ht="102" x14ac:dyDescent="0.25">
      <c r="A107" s="14" t="s">
        <v>46</v>
      </c>
      <c r="B107" s="51" t="s">
        <v>47</v>
      </c>
      <c r="C107" s="85" t="s">
        <v>381</v>
      </c>
      <c r="D107" s="86">
        <f>G107+I107+K107+M107</f>
        <v>1517842.1000000003</v>
      </c>
      <c r="E107" s="86">
        <f>H107+J107+L107+N107</f>
        <v>1076009</v>
      </c>
      <c r="F107" s="86">
        <f>E107/D107*100</f>
        <v>70.890707274491845</v>
      </c>
      <c r="G107" s="86">
        <f t="shared" ref="G107:N107" si="62">G108+G110+G112+G114+G116+G118+G120+G122+G124</f>
        <v>69617.2</v>
      </c>
      <c r="H107" s="86">
        <f t="shared" si="62"/>
        <v>48624.6</v>
      </c>
      <c r="I107" s="86">
        <f t="shared" si="62"/>
        <v>1448224.9000000004</v>
      </c>
      <c r="J107" s="86">
        <f t="shared" si="62"/>
        <v>1027384.4</v>
      </c>
      <c r="K107" s="86">
        <f t="shared" si="62"/>
        <v>0</v>
      </c>
      <c r="L107" s="86">
        <f t="shared" si="62"/>
        <v>0</v>
      </c>
      <c r="M107" s="86">
        <f t="shared" si="62"/>
        <v>0</v>
      </c>
      <c r="N107" s="86">
        <f t="shared" si="62"/>
        <v>0</v>
      </c>
      <c r="O107" s="85" t="s">
        <v>381</v>
      </c>
      <c r="P107" s="85" t="s">
        <v>381</v>
      </c>
      <c r="Q107" s="85" t="s">
        <v>381</v>
      </c>
      <c r="R107" s="85" t="s">
        <v>381</v>
      </c>
      <c r="S107" s="85" t="s">
        <v>381</v>
      </c>
    </row>
    <row r="108" spans="1:21" s="70" customFormat="1" ht="114.75" x14ac:dyDescent="0.25">
      <c r="A108" s="14" t="s">
        <v>105</v>
      </c>
      <c r="B108" s="83" t="s">
        <v>106</v>
      </c>
      <c r="C108" s="69" t="s">
        <v>150</v>
      </c>
      <c r="D108" s="88">
        <f t="shared" si="4"/>
        <v>1127567.6000000001</v>
      </c>
      <c r="E108" s="88">
        <f t="shared" si="4"/>
        <v>809507</v>
      </c>
      <c r="F108" s="88">
        <f t="shared" si="11"/>
        <v>71.792325355925442</v>
      </c>
      <c r="G108" s="89">
        <v>0</v>
      </c>
      <c r="H108" s="89">
        <v>0</v>
      </c>
      <c r="I108" s="88">
        <v>1127567.6000000001</v>
      </c>
      <c r="J108" s="88">
        <v>809507</v>
      </c>
      <c r="K108" s="89">
        <v>0</v>
      </c>
      <c r="L108" s="89">
        <v>0</v>
      </c>
      <c r="M108" s="89">
        <v>0</v>
      </c>
      <c r="N108" s="89">
        <v>0</v>
      </c>
      <c r="O108" s="69" t="s">
        <v>261</v>
      </c>
      <c r="P108" s="69">
        <v>16</v>
      </c>
      <c r="Q108" s="69">
        <v>16</v>
      </c>
      <c r="R108" s="69" t="s">
        <v>154</v>
      </c>
      <c r="S108" s="69" t="s">
        <v>381</v>
      </c>
    </row>
    <row r="109" spans="1:21" s="78" customFormat="1" ht="103.5" customHeight="1" x14ac:dyDescent="0.25">
      <c r="A109" s="72"/>
      <c r="B109" s="83" t="s">
        <v>60</v>
      </c>
      <c r="C109" s="158"/>
      <c r="D109" s="158"/>
      <c r="E109" s="158"/>
      <c r="F109" s="158"/>
      <c r="G109" s="158"/>
      <c r="H109" s="158"/>
      <c r="I109" s="158"/>
      <c r="J109" s="158"/>
      <c r="K109" s="158"/>
      <c r="L109" s="158"/>
      <c r="M109" s="158"/>
      <c r="N109" s="158"/>
      <c r="O109" s="158"/>
      <c r="P109" s="158"/>
      <c r="Q109" s="158"/>
      <c r="R109" s="158"/>
      <c r="S109" s="158"/>
      <c r="T109" s="76"/>
      <c r="U109" s="77"/>
    </row>
    <row r="110" spans="1:21" s="70" customFormat="1" ht="114.75" x14ac:dyDescent="0.25">
      <c r="A110" s="14" t="s">
        <v>138</v>
      </c>
      <c r="B110" s="83" t="s">
        <v>139</v>
      </c>
      <c r="C110" s="69" t="s">
        <v>150</v>
      </c>
      <c r="D110" s="88">
        <f t="shared" ref="D110:E110" si="63">G110+I110+K110+M110</f>
        <v>6200</v>
      </c>
      <c r="E110" s="88">
        <f t="shared" si="63"/>
        <v>4737.3999999999996</v>
      </c>
      <c r="F110" s="88">
        <f t="shared" ref="F110" si="64">E110/D110*100</f>
        <v>76.409677419354836</v>
      </c>
      <c r="G110" s="89">
        <v>0</v>
      </c>
      <c r="H110" s="89">
        <v>0</v>
      </c>
      <c r="I110" s="88">
        <v>6200</v>
      </c>
      <c r="J110" s="88">
        <v>4737.3999999999996</v>
      </c>
      <c r="K110" s="89">
        <v>0</v>
      </c>
      <c r="L110" s="89">
        <v>0</v>
      </c>
      <c r="M110" s="89">
        <v>0</v>
      </c>
      <c r="N110" s="89">
        <v>0</v>
      </c>
      <c r="O110" s="69" t="s">
        <v>290</v>
      </c>
      <c r="P110" s="69">
        <v>4</v>
      </c>
      <c r="Q110" s="69">
        <v>4</v>
      </c>
      <c r="R110" s="69" t="s">
        <v>364</v>
      </c>
      <c r="S110" s="69" t="s">
        <v>381</v>
      </c>
    </row>
    <row r="111" spans="1:21" s="78" customFormat="1" ht="98.25" customHeight="1" x14ac:dyDescent="0.25">
      <c r="A111" s="72"/>
      <c r="B111" s="83" t="s">
        <v>60</v>
      </c>
      <c r="C111" s="158"/>
      <c r="D111" s="158"/>
      <c r="E111" s="158"/>
      <c r="F111" s="158"/>
      <c r="G111" s="158"/>
      <c r="H111" s="158"/>
      <c r="I111" s="158"/>
      <c r="J111" s="158"/>
      <c r="K111" s="158"/>
      <c r="L111" s="158"/>
      <c r="M111" s="158"/>
      <c r="N111" s="158"/>
      <c r="O111" s="158"/>
      <c r="P111" s="158"/>
      <c r="Q111" s="158"/>
      <c r="R111" s="158"/>
      <c r="S111" s="158"/>
      <c r="T111" s="76"/>
      <c r="U111" s="77"/>
    </row>
    <row r="112" spans="1:21" s="70" customFormat="1" ht="114.75" x14ac:dyDescent="0.25">
      <c r="A112" s="14" t="s">
        <v>173</v>
      </c>
      <c r="B112" s="83" t="s">
        <v>174</v>
      </c>
      <c r="C112" s="69" t="s">
        <v>150</v>
      </c>
      <c r="D112" s="88">
        <f t="shared" ref="D112:E112" si="65">G112+I112+K112+M112</f>
        <v>12227</v>
      </c>
      <c r="E112" s="88">
        <f t="shared" si="65"/>
        <v>6663.9</v>
      </c>
      <c r="F112" s="88">
        <f t="shared" ref="F112" si="66">E112/D112*100</f>
        <v>54.501513044900626</v>
      </c>
      <c r="G112" s="89">
        <v>0</v>
      </c>
      <c r="H112" s="89">
        <v>0</v>
      </c>
      <c r="I112" s="88">
        <v>12227</v>
      </c>
      <c r="J112" s="88">
        <v>6663.9</v>
      </c>
      <c r="K112" s="89">
        <v>0</v>
      </c>
      <c r="L112" s="89">
        <v>0</v>
      </c>
      <c r="M112" s="89">
        <v>0</v>
      </c>
      <c r="N112" s="89">
        <v>0</v>
      </c>
      <c r="O112" s="69" t="s">
        <v>291</v>
      </c>
      <c r="P112" s="69">
        <v>2</v>
      </c>
      <c r="Q112" s="69">
        <v>2</v>
      </c>
      <c r="R112" s="69" t="s">
        <v>154</v>
      </c>
      <c r="S112" s="69" t="s">
        <v>381</v>
      </c>
    </row>
    <row r="113" spans="1:21" s="78" customFormat="1" ht="102.75" customHeight="1" x14ac:dyDescent="0.25">
      <c r="A113" s="72"/>
      <c r="B113" s="83" t="s">
        <v>60</v>
      </c>
      <c r="C113" s="158"/>
      <c r="D113" s="158"/>
      <c r="E113" s="158"/>
      <c r="F113" s="158"/>
      <c r="G113" s="158"/>
      <c r="H113" s="158"/>
      <c r="I113" s="158"/>
      <c r="J113" s="158"/>
      <c r="K113" s="158"/>
      <c r="L113" s="158"/>
      <c r="M113" s="158"/>
      <c r="N113" s="158"/>
      <c r="O113" s="158"/>
      <c r="P113" s="158"/>
      <c r="Q113" s="158"/>
      <c r="R113" s="158"/>
      <c r="S113" s="158"/>
      <c r="T113" s="76"/>
      <c r="U113" s="77"/>
    </row>
    <row r="114" spans="1:21" s="70" customFormat="1" ht="114.75" x14ac:dyDescent="0.25">
      <c r="A114" s="14" t="s">
        <v>199</v>
      </c>
      <c r="B114" s="83" t="s">
        <v>198</v>
      </c>
      <c r="C114" s="69" t="s">
        <v>150</v>
      </c>
      <c r="D114" s="88">
        <f t="shared" ref="D114:E114" si="67">G114+I114+K114+M114</f>
        <v>17024.5</v>
      </c>
      <c r="E114" s="88">
        <f t="shared" si="67"/>
        <v>12655.9</v>
      </c>
      <c r="F114" s="88">
        <f t="shared" ref="F114" si="68">E114/D114*100</f>
        <v>74.339334488531222</v>
      </c>
      <c r="G114" s="89">
        <v>0</v>
      </c>
      <c r="H114" s="89">
        <v>0</v>
      </c>
      <c r="I114" s="88">
        <v>17024.5</v>
      </c>
      <c r="J114" s="88">
        <v>12655.9</v>
      </c>
      <c r="K114" s="89">
        <v>0</v>
      </c>
      <c r="L114" s="89">
        <v>0</v>
      </c>
      <c r="M114" s="89">
        <v>0</v>
      </c>
      <c r="N114" s="89">
        <v>0</v>
      </c>
      <c r="O114" s="69" t="s">
        <v>261</v>
      </c>
      <c r="P114" s="69">
        <v>1</v>
      </c>
      <c r="Q114" s="69">
        <v>1</v>
      </c>
      <c r="R114" s="69" t="s">
        <v>154</v>
      </c>
      <c r="S114" s="69" t="s">
        <v>381</v>
      </c>
    </row>
    <row r="115" spans="1:21" s="78" customFormat="1" ht="102.75" customHeight="1" x14ac:dyDescent="0.25">
      <c r="A115" s="72"/>
      <c r="B115" s="83" t="s">
        <v>60</v>
      </c>
      <c r="C115" s="158"/>
      <c r="D115" s="158"/>
      <c r="E115" s="158"/>
      <c r="F115" s="158"/>
      <c r="G115" s="158"/>
      <c r="H115" s="158"/>
      <c r="I115" s="158"/>
      <c r="J115" s="158"/>
      <c r="K115" s="158"/>
      <c r="L115" s="158"/>
      <c r="M115" s="158"/>
      <c r="N115" s="158"/>
      <c r="O115" s="158"/>
      <c r="P115" s="158"/>
      <c r="Q115" s="158"/>
      <c r="R115" s="158"/>
      <c r="S115" s="158"/>
      <c r="T115" s="76"/>
      <c r="U115" s="77"/>
    </row>
    <row r="116" spans="1:21" s="70" customFormat="1" ht="191.25" x14ac:dyDescent="0.25">
      <c r="A116" s="14" t="s">
        <v>201</v>
      </c>
      <c r="B116" s="83" t="s">
        <v>200</v>
      </c>
      <c r="C116" s="69" t="s">
        <v>150</v>
      </c>
      <c r="D116" s="88">
        <f t="shared" ref="D116:E116" si="69">G116+I116+K116+M116</f>
        <v>28283.8</v>
      </c>
      <c r="E116" s="88">
        <f t="shared" si="69"/>
        <v>20963.7</v>
      </c>
      <c r="F116" s="88">
        <f t="shared" ref="F116" si="70">E116/D116*100</f>
        <v>74.11910705067919</v>
      </c>
      <c r="G116" s="89">
        <v>0</v>
      </c>
      <c r="H116" s="89">
        <v>0</v>
      </c>
      <c r="I116" s="88">
        <v>28283.8</v>
      </c>
      <c r="J116" s="88">
        <v>20963.7</v>
      </c>
      <c r="K116" s="89">
        <v>0</v>
      </c>
      <c r="L116" s="89">
        <v>0</v>
      </c>
      <c r="M116" s="89">
        <v>0</v>
      </c>
      <c r="N116" s="89">
        <v>0</v>
      </c>
      <c r="O116" s="69" t="s">
        <v>339</v>
      </c>
      <c r="P116" s="69">
        <v>100</v>
      </c>
      <c r="Q116" s="69">
        <v>100</v>
      </c>
      <c r="R116" s="69" t="s">
        <v>379</v>
      </c>
      <c r="S116" s="69" t="s">
        <v>381</v>
      </c>
    </row>
    <row r="117" spans="1:21" s="78" customFormat="1" ht="99.75" customHeight="1" x14ac:dyDescent="0.25">
      <c r="A117" s="72"/>
      <c r="B117" s="83" t="s">
        <v>60</v>
      </c>
      <c r="C117" s="158"/>
      <c r="D117" s="158"/>
      <c r="E117" s="158"/>
      <c r="F117" s="158"/>
      <c r="G117" s="158"/>
      <c r="H117" s="158"/>
      <c r="I117" s="158"/>
      <c r="J117" s="158"/>
      <c r="K117" s="158"/>
      <c r="L117" s="158"/>
      <c r="M117" s="158"/>
      <c r="N117" s="158"/>
      <c r="O117" s="158"/>
      <c r="P117" s="158"/>
      <c r="Q117" s="158"/>
      <c r="R117" s="158"/>
      <c r="S117" s="158"/>
      <c r="T117" s="76"/>
      <c r="U117" s="77"/>
    </row>
    <row r="118" spans="1:21" s="70" customFormat="1" ht="114.75" x14ac:dyDescent="0.25">
      <c r="A118" s="14" t="s">
        <v>211</v>
      </c>
      <c r="B118" s="83" t="s">
        <v>216</v>
      </c>
      <c r="C118" s="69" t="s">
        <v>150</v>
      </c>
      <c r="D118" s="88">
        <f t="shared" ref="D118:E118" si="71">G118+I118+K118+M118</f>
        <v>156096.6</v>
      </c>
      <c r="E118" s="88">
        <f t="shared" si="71"/>
        <v>111010.2</v>
      </c>
      <c r="F118" s="88">
        <f t="shared" ref="F118" si="72">E118/D118*100</f>
        <v>71.116347185012359</v>
      </c>
      <c r="G118" s="89">
        <v>0</v>
      </c>
      <c r="H118" s="89">
        <v>0</v>
      </c>
      <c r="I118" s="88">
        <v>156096.6</v>
      </c>
      <c r="J118" s="88">
        <v>111010.2</v>
      </c>
      <c r="K118" s="89">
        <v>0</v>
      </c>
      <c r="L118" s="89">
        <v>0</v>
      </c>
      <c r="M118" s="89">
        <v>0</v>
      </c>
      <c r="N118" s="89">
        <v>0</v>
      </c>
      <c r="O118" s="69" t="s">
        <v>340</v>
      </c>
      <c r="P118" s="69">
        <v>100</v>
      </c>
      <c r="Q118" s="69">
        <v>100</v>
      </c>
      <c r="R118" s="69" t="s">
        <v>366</v>
      </c>
      <c r="S118" s="69" t="s">
        <v>381</v>
      </c>
    </row>
    <row r="119" spans="1:21" s="78" customFormat="1" ht="102.75" customHeight="1" x14ac:dyDescent="0.25">
      <c r="A119" s="72"/>
      <c r="B119" s="83" t="s">
        <v>60</v>
      </c>
      <c r="C119" s="158"/>
      <c r="D119" s="158"/>
      <c r="E119" s="158"/>
      <c r="F119" s="158"/>
      <c r="G119" s="158"/>
      <c r="H119" s="158"/>
      <c r="I119" s="158"/>
      <c r="J119" s="158"/>
      <c r="K119" s="158"/>
      <c r="L119" s="158"/>
      <c r="M119" s="158"/>
      <c r="N119" s="158"/>
      <c r="O119" s="158"/>
      <c r="P119" s="158"/>
      <c r="Q119" s="158"/>
      <c r="R119" s="158"/>
      <c r="S119" s="158"/>
      <c r="T119" s="76"/>
      <c r="U119" s="77"/>
    </row>
    <row r="120" spans="1:21" s="70" customFormat="1" ht="204" x14ac:dyDescent="0.25">
      <c r="A120" s="14" t="s">
        <v>212</v>
      </c>
      <c r="B120" s="83" t="s">
        <v>213</v>
      </c>
      <c r="C120" s="69" t="s">
        <v>150</v>
      </c>
      <c r="D120" s="88">
        <f t="shared" ref="D120:E120" si="73">G120+I120+K120+M120</f>
        <v>84377.8</v>
      </c>
      <c r="E120" s="88">
        <f t="shared" si="73"/>
        <v>50587</v>
      </c>
      <c r="F120" s="88">
        <f t="shared" ref="F120" si="74">E120/D120*100</f>
        <v>59.952973412437871</v>
      </c>
      <c r="G120" s="89">
        <v>0</v>
      </c>
      <c r="H120" s="89">
        <v>0</v>
      </c>
      <c r="I120" s="88">
        <v>84377.8</v>
      </c>
      <c r="J120" s="88">
        <v>50587</v>
      </c>
      <c r="K120" s="89">
        <v>0</v>
      </c>
      <c r="L120" s="89">
        <v>0</v>
      </c>
      <c r="M120" s="89">
        <v>0</v>
      </c>
      <c r="N120" s="89">
        <v>0</v>
      </c>
      <c r="O120" s="69" t="s">
        <v>293</v>
      </c>
      <c r="P120" s="69">
        <v>100</v>
      </c>
      <c r="Q120" s="69">
        <v>100</v>
      </c>
      <c r="R120" s="69" t="s">
        <v>367</v>
      </c>
      <c r="S120" s="69" t="s">
        <v>381</v>
      </c>
    </row>
    <row r="121" spans="1:21" s="78" customFormat="1" ht="102.75" customHeight="1" x14ac:dyDescent="0.25">
      <c r="A121" s="72"/>
      <c r="B121" s="83" t="s">
        <v>60</v>
      </c>
      <c r="C121" s="158"/>
      <c r="D121" s="158"/>
      <c r="E121" s="158"/>
      <c r="F121" s="158"/>
      <c r="G121" s="158"/>
      <c r="H121" s="158"/>
      <c r="I121" s="158"/>
      <c r="J121" s="158"/>
      <c r="K121" s="158"/>
      <c r="L121" s="158"/>
      <c r="M121" s="158"/>
      <c r="N121" s="158"/>
      <c r="O121" s="158"/>
      <c r="P121" s="158"/>
      <c r="Q121" s="158"/>
      <c r="R121" s="158"/>
      <c r="S121" s="158"/>
      <c r="T121" s="76"/>
      <c r="U121" s="77"/>
    </row>
    <row r="122" spans="1:21" s="70" customFormat="1" ht="114.75" x14ac:dyDescent="0.25">
      <c r="A122" s="14" t="s">
        <v>214</v>
      </c>
      <c r="B122" s="83" t="s">
        <v>215</v>
      </c>
      <c r="C122" s="69" t="s">
        <v>150</v>
      </c>
      <c r="D122" s="88">
        <f t="shared" ref="D122:E122" si="75">G122+I122+K122+M122</f>
        <v>16447.599999999999</v>
      </c>
      <c r="E122" s="88">
        <f t="shared" si="75"/>
        <v>11259.3</v>
      </c>
      <c r="F122" s="88">
        <f t="shared" ref="F122" si="76">E122/D122*100</f>
        <v>68.455580145431554</v>
      </c>
      <c r="G122" s="89">
        <v>0</v>
      </c>
      <c r="H122" s="89">
        <v>0</v>
      </c>
      <c r="I122" s="88">
        <v>16447.599999999999</v>
      </c>
      <c r="J122" s="88">
        <v>11259.3</v>
      </c>
      <c r="K122" s="89">
        <v>0</v>
      </c>
      <c r="L122" s="89">
        <v>0</v>
      </c>
      <c r="M122" s="89">
        <v>0</v>
      </c>
      <c r="N122" s="89">
        <v>0</v>
      </c>
      <c r="O122" s="69" t="s">
        <v>294</v>
      </c>
      <c r="P122" s="69">
        <v>100</v>
      </c>
      <c r="Q122" s="69">
        <v>100</v>
      </c>
      <c r="R122" s="69" t="s">
        <v>365</v>
      </c>
      <c r="S122" s="69" t="s">
        <v>381</v>
      </c>
    </row>
    <row r="123" spans="1:21" s="78" customFormat="1" ht="102.75" customHeight="1" x14ac:dyDescent="0.25">
      <c r="A123" s="72"/>
      <c r="B123" s="83" t="s">
        <v>60</v>
      </c>
      <c r="C123" s="158"/>
      <c r="D123" s="158"/>
      <c r="E123" s="158"/>
      <c r="F123" s="158"/>
      <c r="G123" s="158"/>
      <c r="H123" s="158"/>
      <c r="I123" s="158"/>
      <c r="J123" s="158"/>
      <c r="K123" s="158"/>
      <c r="L123" s="158"/>
      <c r="M123" s="158"/>
      <c r="N123" s="158"/>
      <c r="O123" s="158"/>
      <c r="P123" s="158"/>
      <c r="Q123" s="158"/>
      <c r="R123" s="158"/>
      <c r="S123" s="158"/>
      <c r="T123" s="76"/>
      <c r="U123" s="77"/>
    </row>
    <row r="124" spans="1:21" s="70" customFormat="1" ht="409.5" x14ac:dyDescent="0.25">
      <c r="A124" s="14" t="s">
        <v>243</v>
      </c>
      <c r="B124" s="83" t="s">
        <v>296</v>
      </c>
      <c r="C124" s="69" t="s">
        <v>244</v>
      </c>
      <c r="D124" s="88">
        <f t="shared" ref="D124:E124" si="77">G124+I124+K124+M124</f>
        <v>69617.2</v>
      </c>
      <c r="E124" s="88">
        <f t="shared" si="77"/>
        <v>48624.6</v>
      </c>
      <c r="F124" s="88">
        <f t="shared" ref="F124" si="78">E124/D124*100</f>
        <v>69.845670322851248</v>
      </c>
      <c r="G124" s="89">
        <v>69617.2</v>
      </c>
      <c r="H124" s="89">
        <v>48624.6</v>
      </c>
      <c r="I124" s="88">
        <v>0</v>
      </c>
      <c r="J124" s="88">
        <v>0</v>
      </c>
      <c r="K124" s="89">
        <v>0</v>
      </c>
      <c r="L124" s="89">
        <v>0</v>
      </c>
      <c r="M124" s="89">
        <v>0</v>
      </c>
      <c r="N124" s="89">
        <v>0</v>
      </c>
      <c r="O124" s="69" t="s">
        <v>295</v>
      </c>
      <c r="P124" s="69">
        <v>100</v>
      </c>
      <c r="Q124" s="69">
        <v>100</v>
      </c>
      <c r="R124" s="69" t="s">
        <v>380</v>
      </c>
      <c r="S124" s="93" t="s">
        <v>381</v>
      </c>
    </row>
    <row r="125" spans="1:21" s="78" customFormat="1" ht="99.75" customHeight="1" x14ac:dyDescent="0.25">
      <c r="A125" s="72"/>
      <c r="B125" s="83" t="s">
        <v>60</v>
      </c>
      <c r="C125" s="158"/>
      <c r="D125" s="158"/>
      <c r="E125" s="158"/>
      <c r="F125" s="158"/>
      <c r="G125" s="158"/>
      <c r="H125" s="158"/>
      <c r="I125" s="158"/>
      <c r="J125" s="158"/>
      <c r="K125" s="158"/>
      <c r="L125" s="158"/>
      <c r="M125" s="158"/>
      <c r="N125" s="158"/>
      <c r="O125" s="158"/>
      <c r="P125" s="158"/>
      <c r="Q125" s="158"/>
      <c r="R125" s="158"/>
      <c r="S125" s="158"/>
      <c r="T125" s="76"/>
      <c r="U125" s="77"/>
    </row>
    <row r="126" spans="1:21" s="70" customFormat="1" ht="51" x14ac:dyDescent="0.25">
      <c r="A126" s="14" t="s">
        <v>111</v>
      </c>
      <c r="B126" s="83" t="s">
        <v>112</v>
      </c>
      <c r="C126" s="85"/>
      <c r="D126" s="86">
        <f>G126+I126+K126+M126</f>
        <v>70529.399999999994</v>
      </c>
      <c r="E126" s="86">
        <f>H126+J126+L126+N126</f>
        <v>56741.4</v>
      </c>
      <c r="F126" s="86">
        <f>E126/D126*100</f>
        <v>80.450705663170268</v>
      </c>
      <c r="G126" s="86">
        <f>G127+G129</f>
        <v>46190.6</v>
      </c>
      <c r="H126" s="86">
        <f t="shared" ref="H126:N126" si="79">H127+H129</f>
        <v>36331.300000000003</v>
      </c>
      <c r="I126" s="86">
        <f t="shared" si="79"/>
        <v>24338.799999999999</v>
      </c>
      <c r="J126" s="86">
        <f t="shared" si="79"/>
        <v>20410.099999999999</v>
      </c>
      <c r="K126" s="86">
        <f t="shared" si="79"/>
        <v>0</v>
      </c>
      <c r="L126" s="86">
        <f t="shared" si="79"/>
        <v>0</v>
      </c>
      <c r="M126" s="86">
        <f t="shared" si="79"/>
        <v>0</v>
      </c>
      <c r="N126" s="86">
        <f t="shared" si="79"/>
        <v>0</v>
      </c>
      <c r="O126" s="69" t="s">
        <v>381</v>
      </c>
      <c r="P126" s="69" t="s">
        <v>381</v>
      </c>
      <c r="Q126" s="69" t="s">
        <v>381</v>
      </c>
      <c r="R126" s="69" t="s">
        <v>381</v>
      </c>
      <c r="S126" s="69" t="s">
        <v>381</v>
      </c>
    </row>
    <row r="127" spans="1:21" s="70" customFormat="1" ht="306" x14ac:dyDescent="0.25">
      <c r="A127" s="14" t="s">
        <v>202</v>
      </c>
      <c r="B127" s="83" t="s">
        <v>203</v>
      </c>
      <c r="C127" s="69" t="s">
        <v>150</v>
      </c>
      <c r="D127" s="88">
        <f t="shared" ref="D127:E127" si="80">G127+I127+K127+M127</f>
        <v>23872.2</v>
      </c>
      <c r="E127" s="88">
        <f t="shared" si="80"/>
        <v>20043.099999999999</v>
      </c>
      <c r="F127" s="88">
        <f t="shared" ref="F127" si="81">E127/D127*100</f>
        <v>83.960003686296176</v>
      </c>
      <c r="G127" s="88">
        <v>0</v>
      </c>
      <c r="H127" s="88">
        <v>0</v>
      </c>
      <c r="I127" s="88">
        <v>23872.2</v>
      </c>
      <c r="J127" s="88">
        <v>20043.099999999999</v>
      </c>
      <c r="K127" s="88">
        <v>0</v>
      </c>
      <c r="L127" s="88">
        <v>0</v>
      </c>
      <c r="M127" s="88">
        <v>0</v>
      </c>
      <c r="N127" s="88">
        <v>0</v>
      </c>
      <c r="O127" s="69" t="s">
        <v>297</v>
      </c>
      <c r="P127" s="69" t="s">
        <v>207</v>
      </c>
      <c r="Q127" s="69" t="s">
        <v>207</v>
      </c>
      <c r="R127" s="69" t="s">
        <v>368</v>
      </c>
      <c r="S127" s="69" t="s">
        <v>381</v>
      </c>
    </row>
    <row r="128" spans="1:21" s="78" customFormat="1" ht="114.75" x14ac:dyDescent="0.25">
      <c r="A128" s="72"/>
      <c r="B128" s="83" t="s">
        <v>60</v>
      </c>
      <c r="C128" s="158"/>
      <c r="D128" s="158"/>
      <c r="E128" s="158"/>
      <c r="F128" s="158"/>
      <c r="G128" s="158"/>
      <c r="H128" s="158"/>
      <c r="I128" s="158"/>
      <c r="J128" s="158"/>
      <c r="K128" s="158"/>
      <c r="L128" s="158"/>
      <c r="M128" s="158"/>
      <c r="N128" s="158"/>
      <c r="O128" s="158"/>
      <c r="P128" s="158"/>
      <c r="Q128" s="158"/>
      <c r="R128" s="158"/>
      <c r="S128" s="158"/>
      <c r="T128" s="76"/>
      <c r="U128" s="77"/>
    </row>
    <row r="129" spans="1:21" s="70" customFormat="1" ht="114.75" x14ac:dyDescent="0.25">
      <c r="A129" s="14" t="s">
        <v>245</v>
      </c>
      <c r="B129" s="83" t="s">
        <v>246</v>
      </c>
      <c r="C129" s="69" t="s">
        <v>150</v>
      </c>
      <c r="D129" s="88">
        <f t="shared" ref="D129:E129" si="82">G129+I129+K129+M129</f>
        <v>46657.2</v>
      </c>
      <c r="E129" s="88">
        <f t="shared" si="82"/>
        <v>36698.300000000003</v>
      </c>
      <c r="F129" s="88">
        <f t="shared" ref="F129" si="83">E129/D129*100</f>
        <v>78.655170048781329</v>
      </c>
      <c r="G129" s="88">
        <v>46190.6</v>
      </c>
      <c r="H129" s="88">
        <v>36331.300000000003</v>
      </c>
      <c r="I129" s="88">
        <v>466.6</v>
      </c>
      <c r="J129" s="88">
        <v>367</v>
      </c>
      <c r="K129" s="88">
        <v>0</v>
      </c>
      <c r="L129" s="88">
        <v>0</v>
      </c>
      <c r="M129" s="88">
        <v>0</v>
      </c>
      <c r="N129" s="88">
        <v>0</v>
      </c>
      <c r="O129" s="69" t="s">
        <v>298</v>
      </c>
      <c r="P129" s="69">
        <v>9</v>
      </c>
      <c r="Q129" s="69">
        <v>9</v>
      </c>
      <c r="R129" s="69" t="s">
        <v>369</v>
      </c>
      <c r="S129" s="69" t="s">
        <v>381</v>
      </c>
    </row>
    <row r="130" spans="1:21" s="78" customFormat="1" ht="102.75" customHeight="1" x14ac:dyDescent="0.25">
      <c r="A130" s="72"/>
      <c r="B130" s="83" t="s">
        <v>60</v>
      </c>
      <c r="C130" s="158"/>
      <c r="D130" s="158"/>
      <c r="E130" s="158"/>
      <c r="F130" s="158"/>
      <c r="G130" s="158"/>
      <c r="H130" s="158"/>
      <c r="I130" s="158"/>
      <c r="J130" s="158"/>
      <c r="K130" s="158"/>
      <c r="L130" s="158"/>
      <c r="M130" s="158"/>
      <c r="N130" s="158"/>
      <c r="O130" s="158"/>
      <c r="P130" s="158"/>
      <c r="Q130" s="158"/>
      <c r="R130" s="158"/>
      <c r="S130" s="158"/>
      <c r="T130" s="76"/>
      <c r="U130" s="77"/>
    </row>
    <row r="131" spans="1:21" s="70" customFormat="1" ht="76.5" x14ac:dyDescent="0.25">
      <c r="A131" s="14" t="s">
        <v>62</v>
      </c>
      <c r="B131" s="51" t="s">
        <v>48</v>
      </c>
      <c r="C131" s="85" t="s">
        <v>381</v>
      </c>
      <c r="D131" s="86">
        <f>G131+I131+K131+M131</f>
        <v>184794.59999999998</v>
      </c>
      <c r="E131" s="86">
        <f>H131+J131+L131+N131</f>
        <v>117470.39999999999</v>
      </c>
      <c r="F131" s="86">
        <f>E131/D131*100</f>
        <v>63.568091275394409</v>
      </c>
      <c r="G131" s="86">
        <f>G132+G134+G136+G138+G140+G142</f>
        <v>0</v>
      </c>
      <c r="H131" s="86">
        <f t="shared" ref="H131:N131" si="84">H132+H134+H136+H138+H140+H142</f>
        <v>0</v>
      </c>
      <c r="I131" s="86">
        <f t="shared" si="84"/>
        <v>184794.59999999998</v>
      </c>
      <c r="J131" s="86">
        <f t="shared" si="84"/>
        <v>117470.39999999999</v>
      </c>
      <c r="K131" s="86">
        <f t="shared" si="84"/>
        <v>0</v>
      </c>
      <c r="L131" s="86">
        <f t="shared" si="84"/>
        <v>0</v>
      </c>
      <c r="M131" s="86">
        <f t="shared" si="84"/>
        <v>0</v>
      </c>
      <c r="N131" s="86">
        <f t="shared" si="84"/>
        <v>0</v>
      </c>
      <c r="O131" s="85" t="s">
        <v>381</v>
      </c>
      <c r="P131" s="85" t="s">
        <v>381</v>
      </c>
      <c r="Q131" s="85" t="s">
        <v>381</v>
      </c>
      <c r="R131" s="85" t="s">
        <v>381</v>
      </c>
      <c r="S131" s="85" t="s">
        <v>381</v>
      </c>
    </row>
    <row r="132" spans="1:21" s="70" customFormat="1" ht="140.25" x14ac:dyDescent="0.25">
      <c r="A132" s="14" t="s">
        <v>63</v>
      </c>
      <c r="B132" s="83" t="s">
        <v>141</v>
      </c>
      <c r="C132" s="69" t="s">
        <v>28</v>
      </c>
      <c r="D132" s="88">
        <f t="shared" ref="D132:E136" si="85">G132+I132+K132+M132</f>
        <v>2975</v>
      </c>
      <c r="E132" s="88">
        <f t="shared" si="85"/>
        <v>2124.8000000000002</v>
      </c>
      <c r="F132" s="88">
        <f t="shared" si="11"/>
        <v>71.421848739495815</v>
      </c>
      <c r="G132" s="89">
        <v>0</v>
      </c>
      <c r="H132" s="89">
        <v>0</v>
      </c>
      <c r="I132" s="88">
        <v>2975</v>
      </c>
      <c r="J132" s="88">
        <v>2124.8000000000002</v>
      </c>
      <c r="K132" s="89">
        <v>0</v>
      </c>
      <c r="L132" s="89">
        <v>0</v>
      </c>
      <c r="M132" s="89">
        <v>0</v>
      </c>
      <c r="N132" s="89">
        <v>0</v>
      </c>
      <c r="O132" s="69" t="s">
        <v>299</v>
      </c>
      <c r="P132" s="69">
        <v>100</v>
      </c>
      <c r="Q132" s="69">
        <v>100</v>
      </c>
      <c r="R132" s="69" t="s">
        <v>370</v>
      </c>
      <c r="S132" s="69" t="s">
        <v>381</v>
      </c>
    </row>
    <row r="133" spans="1:21" s="78" customFormat="1" ht="114.75" x14ac:dyDescent="0.25">
      <c r="A133" s="72"/>
      <c r="B133" s="83" t="s">
        <v>60</v>
      </c>
      <c r="C133" s="158"/>
      <c r="D133" s="158"/>
      <c r="E133" s="158"/>
      <c r="F133" s="158"/>
      <c r="G133" s="158"/>
      <c r="H133" s="158"/>
      <c r="I133" s="158"/>
      <c r="J133" s="158"/>
      <c r="K133" s="158"/>
      <c r="L133" s="158"/>
      <c r="M133" s="158"/>
      <c r="N133" s="158"/>
      <c r="O133" s="158"/>
      <c r="P133" s="158"/>
      <c r="Q133" s="158"/>
      <c r="R133" s="158"/>
      <c r="S133" s="158"/>
      <c r="T133" s="76"/>
      <c r="U133" s="77"/>
    </row>
    <row r="134" spans="1:21" s="70" customFormat="1" ht="63.75" x14ac:dyDescent="0.25">
      <c r="A134" s="14" t="s">
        <v>64</v>
      </c>
      <c r="B134" s="83" t="s">
        <v>142</v>
      </c>
      <c r="C134" s="69" t="s">
        <v>28</v>
      </c>
      <c r="D134" s="88">
        <f t="shared" si="85"/>
        <v>2705.3</v>
      </c>
      <c r="E134" s="88">
        <f t="shared" si="85"/>
        <v>775.1</v>
      </c>
      <c r="F134" s="88">
        <f t="shared" si="11"/>
        <v>28.65116622925369</v>
      </c>
      <c r="G134" s="89">
        <v>0</v>
      </c>
      <c r="H134" s="89">
        <v>0</v>
      </c>
      <c r="I134" s="88">
        <v>2705.3</v>
      </c>
      <c r="J134" s="88">
        <v>775.1</v>
      </c>
      <c r="K134" s="89">
        <v>0</v>
      </c>
      <c r="L134" s="89">
        <v>0</v>
      </c>
      <c r="M134" s="89">
        <v>0</v>
      </c>
      <c r="N134" s="89">
        <v>0</v>
      </c>
      <c r="O134" s="69" t="s">
        <v>335</v>
      </c>
      <c r="P134" s="69" t="s">
        <v>208</v>
      </c>
      <c r="Q134" s="69" t="s">
        <v>208</v>
      </c>
      <c r="R134" s="69" t="s">
        <v>154</v>
      </c>
      <c r="S134" s="69" t="s">
        <v>381</v>
      </c>
    </row>
    <row r="135" spans="1:21" s="78" customFormat="1" ht="105" customHeight="1" x14ac:dyDescent="0.25">
      <c r="A135" s="72"/>
      <c r="B135" s="83" t="s">
        <v>60</v>
      </c>
      <c r="C135" s="158"/>
      <c r="D135" s="158"/>
      <c r="E135" s="158"/>
      <c r="F135" s="158"/>
      <c r="G135" s="158"/>
      <c r="H135" s="158"/>
      <c r="I135" s="158"/>
      <c r="J135" s="158"/>
      <c r="K135" s="158"/>
      <c r="L135" s="158"/>
      <c r="M135" s="158"/>
      <c r="N135" s="158"/>
      <c r="O135" s="158"/>
      <c r="P135" s="158"/>
      <c r="Q135" s="158"/>
      <c r="R135" s="158"/>
      <c r="S135" s="158"/>
      <c r="T135" s="76"/>
      <c r="U135" s="77"/>
    </row>
    <row r="136" spans="1:21" s="70" customFormat="1" ht="51" x14ac:dyDescent="0.25">
      <c r="A136" s="14" t="s">
        <v>65</v>
      </c>
      <c r="B136" s="83" t="s">
        <v>114</v>
      </c>
      <c r="C136" s="69" t="s">
        <v>28</v>
      </c>
      <c r="D136" s="88">
        <f t="shared" si="85"/>
        <v>143532.79999999999</v>
      </c>
      <c r="E136" s="88">
        <f t="shared" si="85"/>
        <v>112428.8</v>
      </c>
      <c r="F136" s="88">
        <f t="shared" si="11"/>
        <v>78.329691889240664</v>
      </c>
      <c r="G136" s="89">
        <v>0</v>
      </c>
      <c r="H136" s="89">
        <v>0</v>
      </c>
      <c r="I136" s="88">
        <v>143532.79999999999</v>
      </c>
      <c r="J136" s="88">
        <v>112428.8</v>
      </c>
      <c r="K136" s="89">
        <v>0</v>
      </c>
      <c r="L136" s="89">
        <v>0</v>
      </c>
      <c r="M136" s="89">
        <v>0</v>
      </c>
      <c r="N136" s="89">
        <v>0</v>
      </c>
      <c r="O136" s="69" t="s">
        <v>261</v>
      </c>
      <c r="P136" s="69">
        <v>1</v>
      </c>
      <c r="Q136" s="69">
        <v>1</v>
      </c>
      <c r="R136" s="69" t="s">
        <v>154</v>
      </c>
      <c r="S136" s="69" t="s">
        <v>381</v>
      </c>
    </row>
    <row r="137" spans="1:21" s="78" customFormat="1" ht="98.25" customHeight="1" x14ac:dyDescent="0.25">
      <c r="A137" s="72"/>
      <c r="B137" s="83" t="s">
        <v>60</v>
      </c>
      <c r="C137" s="158"/>
      <c r="D137" s="158"/>
      <c r="E137" s="158"/>
      <c r="F137" s="158"/>
      <c r="G137" s="158"/>
      <c r="H137" s="158"/>
      <c r="I137" s="158"/>
      <c r="J137" s="158"/>
      <c r="K137" s="158"/>
      <c r="L137" s="158"/>
      <c r="M137" s="158"/>
      <c r="N137" s="158"/>
      <c r="O137" s="158"/>
      <c r="P137" s="158"/>
      <c r="Q137" s="158"/>
      <c r="R137" s="158"/>
      <c r="S137" s="158"/>
      <c r="T137" s="76"/>
      <c r="U137" s="77"/>
    </row>
    <row r="138" spans="1:21" s="70" customFormat="1" ht="165.75" x14ac:dyDescent="0.25">
      <c r="A138" s="14" t="s">
        <v>76</v>
      </c>
      <c r="B138" s="83" t="s">
        <v>204</v>
      </c>
      <c r="C138" s="69" t="s">
        <v>140</v>
      </c>
      <c r="D138" s="88">
        <f t="shared" ref="D138:E140" si="86">G138+I138+K138+M138</f>
        <v>34455.5</v>
      </c>
      <c r="E138" s="88">
        <f t="shared" si="86"/>
        <v>2058.1999999999998</v>
      </c>
      <c r="F138" s="88">
        <f t="shared" si="11"/>
        <v>5.9735020533731911</v>
      </c>
      <c r="G138" s="89">
        <v>0</v>
      </c>
      <c r="H138" s="89">
        <v>0</v>
      </c>
      <c r="I138" s="88">
        <v>34455.5</v>
      </c>
      <c r="J138" s="89">
        <v>2058.1999999999998</v>
      </c>
      <c r="K138" s="89">
        <v>0</v>
      </c>
      <c r="L138" s="89">
        <v>0</v>
      </c>
      <c r="M138" s="89">
        <v>0</v>
      </c>
      <c r="N138" s="89">
        <v>0</v>
      </c>
      <c r="O138" s="69" t="s">
        <v>319</v>
      </c>
      <c r="P138" s="69" t="s">
        <v>154</v>
      </c>
      <c r="Q138" s="69" t="s">
        <v>154</v>
      </c>
      <c r="R138" s="69" t="s">
        <v>371</v>
      </c>
      <c r="S138" s="69" t="s">
        <v>381</v>
      </c>
    </row>
    <row r="139" spans="1:21" s="78" customFormat="1" ht="96.75" customHeight="1" x14ac:dyDescent="0.25">
      <c r="A139" s="72"/>
      <c r="B139" s="83" t="s">
        <v>60</v>
      </c>
      <c r="C139" s="158"/>
      <c r="D139" s="158"/>
      <c r="E139" s="158"/>
      <c r="F139" s="158"/>
      <c r="G139" s="158"/>
      <c r="H139" s="158"/>
      <c r="I139" s="158"/>
      <c r="J139" s="158"/>
      <c r="K139" s="158"/>
      <c r="L139" s="158"/>
      <c r="M139" s="158"/>
      <c r="N139" s="158"/>
      <c r="O139" s="158"/>
      <c r="P139" s="158"/>
      <c r="Q139" s="158"/>
      <c r="R139" s="158"/>
      <c r="S139" s="158"/>
      <c r="T139" s="76"/>
      <c r="U139" s="77"/>
    </row>
    <row r="140" spans="1:21" s="70" customFormat="1" ht="280.5" x14ac:dyDescent="0.25">
      <c r="A140" s="14" t="s">
        <v>66</v>
      </c>
      <c r="B140" s="83" t="s">
        <v>341</v>
      </c>
      <c r="C140" s="69" t="s">
        <v>30</v>
      </c>
      <c r="D140" s="88">
        <f t="shared" si="86"/>
        <v>126</v>
      </c>
      <c r="E140" s="88">
        <f t="shared" si="86"/>
        <v>83.5</v>
      </c>
      <c r="F140" s="88">
        <f t="shared" si="11"/>
        <v>66.269841269841265</v>
      </c>
      <c r="G140" s="88">
        <v>0</v>
      </c>
      <c r="H140" s="88">
        <v>0</v>
      </c>
      <c r="I140" s="88">
        <v>126</v>
      </c>
      <c r="J140" s="88">
        <v>83.5</v>
      </c>
      <c r="K140" s="88">
        <v>0</v>
      </c>
      <c r="L140" s="88">
        <v>0</v>
      </c>
      <c r="M140" s="88">
        <v>0</v>
      </c>
      <c r="N140" s="88">
        <v>0</v>
      </c>
      <c r="O140" s="69" t="s">
        <v>301</v>
      </c>
      <c r="P140" s="69">
        <v>100</v>
      </c>
      <c r="Q140" s="69">
        <v>100</v>
      </c>
      <c r="R140" s="69" t="s">
        <v>372</v>
      </c>
      <c r="S140" s="69" t="s">
        <v>381</v>
      </c>
    </row>
    <row r="141" spans="1:21" s="78" customFormat="1" ht="99.75" customHeight="1" x14ac:dyDescent="0.25">
      <c r="A141" s="72"/>
      <c r="B141" s="83" t="s">
        <v>60</v>
      </c>
      <c r="C141" s="158"/>
      <c r="D141" s="158"/>
      <c r="E141" s="158"/>
      <c r="F141" s="158"/>
      <c r="G141" s="158"/>
      <c r="H141" s="158"/>
      <c r="I141" s="158"/>
      <c r="J141" s="158"/>
      <c r="K141" s="158"/>
      <c r="L141" s="158"/>
      <c r="M141" s="158"/>
      <c r="N141" s="158"/>
      <c r="O141" s="158"/>
      <c r="P141" s="158"/>
      <c r="Q141" s="158"/>
      <c r="R141" s="158"/>
      <c r="S141" s="158"/>
      <c r="T141" s="76"/>
      <c r="U141" s="77"/>
    </row>
    <row r="142" spans="1:21" s="70" customFormat="1" ht="63.75" x14ac:dyDescent="0.25">
      <c r="A142" s="14" t="s">
        <v>247</v>
      </c>
      <c r="B142" s="83" t="s">
        <v>248</v>
      </c>
      <c r="C142" s="69" t="s">
        <v>30</v>
      </c>
      <c r="D142" s="88">
        <f t="shared" ref="D142:E142" si="87">G142+I142+K142+M142</f>
        <v>1000</v>
      </c>
      <c r="E142" s="88">
        <f t="shared" si="87"/>
        <v>0</v>
      </c>
      <c r="F142" s="88">
        <f t="shared" ref="F142" si="88">E142/D142*100</f>
        <v>0</v>
      </c>
      <c r="G142" s="88">
        <v>0</v>
      </c>
      <c r="H142" s="88">
        <v>0</v>
      </c>
      <c r="I142" s="88">
        <v>1000</v>
      </c>
      <c r="J142" s="88">
        <v>0</v>
      </c>
      <c r="K142" s="88">
        <v>0</v>
      </c>
      <c r="L142" s="88">
        <v>0</v>
      </c>
      <c r="M142" s="88">
        <v>0</v>
      </c>
      <c r="N142" s="88">
        <v>0</v>
      </c>
      <c r="O142" s="69" t="s">
        <v>302</v>
      </c>
      <c r="P142" s="69" t="s">
        <v>154</v>
      </c>
      <c r="Q142" s="69" t="s">
        <v>154</v>
      </c>
      <c r="R142" s="69" t="s">
        <v>154</v>
      </c>
      <c r="S142" s="69" t="s">
        <v>381</v>
      </c>
    </row>
    <row r="143" spans="1:21" s="78" customFormat="1" ht="101.25" customHeight="1" x14ac:dyDescent="0.25">
      <c r="A143" s="72"/>
      <c r="B143" s="83" t="s">
        <v>60</v>
      </c>
      <c r="C143" s="158"/>
      <c r="D143" s="158"/>
      <c r="E143" s="158"/>
      <c r="F143" s="158"/>
      <c r="G143" s="158"/>
      <c r="H143" s="158"/>
      <c r="I143" s="158"/>
      <c r="J143" s="158"/>
      <c r="K143" s="158"/>
      <c r="L143" s="158"/>
      <c r="M143" s="158"/>
      <c r="N143" s="158"/>
      <c r="O143" s="158"/>
      <c r="P143" s="158"/>
      <c r="Q143" s="158"/>
      <c r="R143" s="158"/>
      <c r="S143" s="158"/>
      <c r="T143" s="76"/>
      <c r="U143" s="77"/>
    </row>
    <row r="144" spans="1:21" s="70" customFormat="1" x14ac:dyDescent="0.25">
      <c r="A144" s="14"/>
      <c r="B144" s="51" t="s">
        <v>54</v>
      </c>
      <c r="C144" s="85" t="s">
        <v>381</v>
      </c>
      <c r="D144" s="86">
        <f>G144+I144+K144+M144</f>
        <v>1773166.1000000006</v>
      </c>
      <c r="E144" s="86">
        <f>H144+J144+L144+N144</f>
        <v>1250220.8</v>
      </c>
      <c r="F144" s="86">
        <f>E144/D144*100</f>
        <v>70.507822138038819</v>
      </c>
      <c r="G144" s="86">
        <f t="shared" ref="G144:N144" si="89">G107+G131+G126</f>
        <v>115807.79999999999</v>
      </c>
      <c r="H144" s="86">
        <f t="shared" si="89"/>
        <v>84955.9</v>
      </c>
      <c r="I144" s="86">
        <f t="shared" si="89"/>
        <v>1657358.3000000005</v>
      </c>
      <c r="J144" s="86">
        <f t="shared" si="89"/>
        <v>1165264.9000000001</v>
      </c>
      <c r="K144" s="86">
        <f t="shared" si="89"/>
        <v>0</v>
      </c>
      <c r="L144" s="86">
        <f t="shared" si="89"/>
        <v>0</v>
      </c>
      <c r="M144" s="86">
        <f t="shared" si="89"/>
        <v>0</v>
      </c>
      <c r="N144" s="86">
        <f t="shared" si="89"/>
        <v>0</v>
      </c>
      <c r="O144" s="85" t="s">
        <v>381</v>
      </c>
      <c r="P144" s="85" t="s">
        <v>381</v>
      </c>
      <c r="Q144" s="85" t="s">
        <v>381</v>
      </c>
      <c r="R144" s="85" t="s">
        <v>381</v>
      </c>
      <c r="S144" s="85" t="s">
        <v>381</v>
      </c>
    </row>
    <row r="145" spans="1:21" s="70" customFormat="1" ht="51" x14ac:dyDescent="0.25">
      <c r="A145" s="14" t="s">
        <v>67</v>
      </c>
      <c r="B145" s="51" t="s">
        <v>49</v>
      </c>
      <c r="C145" s="85" t="s">
        <v>381</v>
      </c>
      <c r="D145" s="86"/>
      <c r="E145" s="86"/>
      <c r="F145" s="86"/>
      <c r="G145" s="86"/>
      <c r="H145" s="86"/>
      <c r="I145" s="86"/>
      <c r="J145" s="86"/>
      <c r="K145" s="86"/>
      <c r="L145" s="86"/>
      <c r="M145" s="86"/>
      <c r="N145" s="86"/>
      <c r="O145" s="85" t="s">
        <v>381</v>
      </c>
      <c r="P145" s="85" t="s">
        <v>381</v>
      </c>
      <c r="Q145" s="85" t="s">
        <v>381</v>
      </c>
      <c r="R145" s="85" t="s">
        <v>381</v>
      </c>
      <c r="S145" s="85" t="s">
        <v>381</v>
      </c>
    </row>
    <row r="146" spans="1:21" s="70" customFormat="1" ht="51" x14ac:dyDescent="0.25">
      <c r="A146" s="14" t="s">
        <v>68</v>
      </c>
      <c r="B146" s="51" t="s">
        <v>50</v>
      </c>
      <c r="C146" s="85" t="s">
        <v>381</v>
      </c>
      <c r="D146" s="86">
        <f>G146+I146+K146+M146</f>
        <v>412342.1</v>
      </c>
      <c r="E146" s="86">
        <f>H146+J146+L146+N146</f>
        <v>306785.20000000007</v>
      </c>
      <c r="F146" s="86">
        <f>E146/D146*100</f>
        <v>74.400649363720092</v>
      </c>
      <c r="G146" s="86">
        <f>G147+G149+G153+G155+G157+G151+G159</f>
        <v>10436</v>
      </c>
      <c r="H146" s="86">
        <f t="shared" ref="H146:N146" si="90">H147+H149+H153+H155+H157+H151+H159</f>
        <v>7742.2</v>
      </c>
      <c r="I146" s="86">
        <f t="shared" si="90"/>
        <v>401906.1</v>
      </c>
      <c r="J146" s="86">
        <f t="shared" si="90"/>
        <v>299043.00000000006</v>
      </c>
      <c r="K146" s="86">
        <f t="shared" si="90"/>
        <v>0</v>
      </c>
      <c r="L146" s="86">
        <f t="shared" si="90"/>
        <v>0</v>
      </c>
      <c r="M146" s="86">
        <f t="shared" si="90"/>
        <v>0</v>
      </c>
      <c r="N146" s="86">
        <f t="shared" si="90"/>
        <v>0</v>
      </c>
      <c r="O146" s="85" t="s">
        <v>381</v>
      </c>
      <c r="P146" s="85" t="s">
        <v>381</v>
      </c>
      <c r="Q146" s="85" t="s">
        <v>381</v>
      </c>
      <c r="R146" s="85" t="s">
        <v>381</v>
      </c>
      <c r="S146" s="85" t="s">
        <v>381</v>
      </c>
    </row>
    <row r="147" spans="1:21" s="70" customFormat="1" ht="38.25" x14ac:dyDescent="0.25">
      <c r="A147" s="14" t="s">
        <v>69</v>
      </c>
      <c r="B147" s="83" t="s">
        <v>116</v>
      </c>
      <c r="C147" s="69" t="s">
        <v>30</v>
      </c>
      <c r="D147" s="88">
        <f t="shared" ref="D147:E147" si="91">G147+I147+K147+M147</f>
        <v>75658.899999999994</v>
      </c>
      <c r="E147" s="88">
        <f t="shared" si="91"/>
        <v>50038</v>
      </c>
      <c r="F147" s="88">
        <f t="shared" ref="F147" si="92">E147/D147*100</f>
        <v>66.136303858501776</v>
      </c>
      <c r="G147" s="89">
        <v>0</v>
      </c>
      <c r="H147" s="89">
        <v>0</v>
      </c>
      <c r="I147" s="88">
        <v>75658.899999999994</v>
      </c>
      <c r="J147" s="88">
        <v>50038</v>
      </c>
      <c r="K147" s="89">
        <v>0</v>
      </c>
      <c r="L147" s="89">
        <v>0</v>
      </c>
      <c r="M147" s="89">
        <v>0</v>
      </c>
      <c r="N147" s="89">
        <v>0</v>
      </c>
      <c r="O147" s="69" t="s">
        <v>303</v>
      </c>
      <c r="P147" s="69">
        <v>100</v>
      </c>
      <c r="Q147" s="69">
        <v>100</v>
      </c>
      <c r="R147" s="69" t="s">
        <v>154</v>
      </c>
      <c r="S147" s="69" t="s">
        <v>381</v>
      </c>
    </row>
    <row r="148" spans="1:21" s="78" customFormat="1" ht="96.75" customHeight="1" x14ac:dyDescent="0.25">
      <c r="A148" s="72"/>
      <c r="B148" s="83" t="s">
        <v>60</v>
      </c>
      <c r="C148" s="158"/>
      <c r="D148" s="158"/>
      <c r="E148" s="158"/>
      <c r="F148" s="158"/>
      <c r="G148" s="158"/>
      <c r="H148" s="158"/>
      <c r="I148" s="158"/>
      <c r="J148" s="158"/>
      <c r="K148" s="158"/>
      <c r="L148" s="158"/>
      <c r="M148" s="158"/>
      <c r="N148" s="158"/>
      <c r="O148" s="158"/>
      <c r="P148" s="158"/>
      <c r="Q148" s="158"/>
      <c r="R148" s="158"/>
      <c r="S148" s="158"/>
      <c r="T148" s="76"/>
      <c r="U148" s="77"/>
    </row>
    <row r="149" spans="1:21" s="70" customFormat="1" ht="408" x14ac:dyDescent="0.25">
      <c r="A149" s="14" t="s">
        <v>77</v>
      </c>
      <c r="B149" s="83" t="s">
        <v>249</v>
      </c>
      <c r="C149" s="69" t="s">
        <v>51</v>
      </c>
      <c r="D149" s="88">
        <f t="shared" ref="D149:E149" si="93">G149+I149+K149+M149</f>
        <v>264833.59999999998</v>
      </c>
      <c r="E149" s="88">
        <f t="shared" si="93"/>
        <v>195498.6</v>
      </c>
      <c r="F149" s="88">
        <f t="shared" ref="F149" si="94">E149/D149*100</f>
        <v>73.819409621739851</v>
      </c>
      <c r="G149" s="89">
        <v>0</v>
      </c>
      <c r="H149" s="89">
        <v>0</v>
      </c>
      <c r="I149" s="88">
        <v>264833.59999999998</v>
      </c>
      <c r="J149" s="88">
        <v>195498.6</v>
      </c>
      <c r="K149" s="89">
        <v>0</v>
      </c>
      <c r="L149" s="89">
        <v>0</v>
      </c>
      <c r="M149" s="89">
        <v>0</v>
      </c>
      <c r="N149" s="89">
        <v>0</v>
      </c>
      <c r="O149" s="69" t="s">
        <v>304</v>
      </c>
      <c r="P149" s="69">
        <v>100</v>
      </c>
      <c r="Q149" s="69">
        <v>100</v>
      </c>
      <c r="R149" s="69" t="s">
        <v>330</v>
      </c>
      <c r="S149" s="69" t="s">
        <v>381</v>
      </c>
    </row>
    <row r="150" spans="1:21" s="78" customFormat="1" ht="107.25" customHeight="1" x14ac:dyDescent="0.25">
      <c r="A150" s="72"/>
      <c r="B150" s="83" t="s">
        <v>60</v>
      </c>
      <c r="C150" s="158"/>
      <c r="D150" s="158"/>
      <c r="E150" s="158"/>
      <c r="F150" s="158"/>
      <c r="G150" s="158"/>
      <c r="H150" s="158"/>
      <c r="I150" s="158"/>
      <c r="J150" s="158"/>
      <c r="K150" s="158"/>
      <c r="L150" s="158"/>
      <c r="M150" s="158"/>
      <c r="N150" s="158"/>
      <c r="O150" s="158"/>
      <c r="P150" s="158"/>
      <c r="Q150" s="158"/>
      <c r="R150" s="158"/>
      <c r="S150" s="158"/>
      <c r="T150" s="76"/>
      <c r="U150" s="77"/>
    </row>
    <row r="151" spans="1:21" s="70" customFormat="1" ht="114.75" x14ac:dyDescent="0.25">
      <c r="A151" s="14" t="s">
        <v>251</v>
      </c>
      <c r="B151" s="83" t="s">
        <v>250</v>
      </c>
      <c r="C151" s="69" t="s">
        <v>28</v>
      </c>
      <c r="D151" s="88">
        <f t="shared" ref="D151:E151" si="95">G151+I151+K151+M151</f>
        <v>16949.599999999999</v>
      </c>
      <c r="E151" s="88">
        <f t="shared" si="95"/>
        <v>13383.2</v>
      </c>
      <c r="F151" s="88">
        <f t="shared" ref="F151" si="96">E151/D151*100</f>
        <v>78.958795487799136</v>
      </c>
      <c r="G151" s="89">
        <v>0</v>
      </c>
      <c r="H151" s="89">
        <v>0</v>
      </c>
      <c r="I151" s="88">
        <v>16949.599999999999</v>
      </c>
      <c r="J151" s="88">
        <v>13383.2</v>
      </c>
      <c r="K151" s="89">
        <v>0</v>
      </c>
      <c r="L151" s="89">
        <v>0</v>
      </c>
      <c r="M151" s="89">
        <v>0</v>
      </c>
      <c r="N151" s="89">
        <v>0</v>
      </c>
      <c r="O151" s="69" t="s">
        <v>342</v>
      </c>
      <c r="P151" s="69">
        <v>30</v>
      </c>
      <c r="Q151" s="69">
        <v>30</v>
      </c>
      <c r="R151" s="69" t="s">
        <v>154</v>
      </c>
      <c r="S151" s="69" t="s">
        <v>381</v>
      </c>
    </row>
    <row r="152" spans="1:21" s="78" customFormat="1" ht="105" customHeight="1" x14ac:dyDescent="0.25">
      <c r="A152" s="72"/>
      <c r="B152" s="83" t="s">
        <v>60</v>
      </c>
      <c r="C152" s="158"/>
      <c r="D152" s="158"/>
      <c r="E152" s="158"/>
      <c r="F152" s="158"/>
      <c r="G152" s="158"/>
      <c r="H152" s="158"/>
      <c r="I152" s="158"/>
      <c r="J152" s="158"/>
      <c r="K152" s="158"/>
      <c r="L152" s="158"/>
      <c r="M152" s="158"/>
      <c r="N152" s="158"/>
      <c r="O152" s="158"/>
      <c r="P152" s="158"/>
      <c r="Q152" s="158"/>
      <c r="R152" s="158"/>
      <c r="S152" s="158"/>
      <c r="T152" s="76"/>
      <c r="U152" s="77"/>
    </row>
    <row r="153" spans="1:21" s="70" customFormat="1" ht="89.25" x14ac:dyDescent="0.25">
      <c r="A153" s="14" t="s">
        <v>253</v>
      </c>
      <c r="B153" s="83" t="s">
        <v>324</v>
      </c>
      <c r="C153" s="69" t="s">
        <v>30</v>
      </c>
      <c r="D153" s="88">
        <f t="shared" ref="D153:E153" si="97">G153+I153+K153+M153</f>
        <v>6900</v>
      </c>
      <c r="E153" s="88">
        <f t="shared" si="97"/>
        <v>6900</v>
      </c>
      <c r="F153" s="88">
        <f t="shared" ref="F153" si="98">E153/D153*100</f>
        <v>100</v>
      </c>
      <c r="G153" s="89">
        <v>0</v>
      </c>
      <c r="H153" s="89">
        <v>0</v>
      </c>
      <c r="I153" s="88">
        <v>6900</v>
      </c>
      <c r="J153" s="88">
        <v>6900</v>
      </c>
      <c r="K153" s="89">
        <v>0</v>
      </c>
      <c r="L153" s="89">
        <v>0</v>
      </c>
      <c r="M153" s="89">
        <v>0</v>
      </c>
      <c r="N153" s="89">
        <v>0</v>
      </c>
      <c r="O153" s="69" t="s">
        <v>343</v>
      </c>
      <c r="P153" s="69">
        <v>8</v>
      </c>
      <c r="Q153" s="69">
        <v>8</v>
      </c>
      <c r="R153" s="69" t="s">
        <v>154</v>
      </c>
      <c r="S153" s="69" t="s">
        <v>381</v>
      </c>
    </row>
    <row r="154" spans="1:21" s="78" customFormat="1" ht="101.25" customHeight="1" x14ac:dyDescent="0.25">
      <c r="A154" s="72"/>
      <c r="B154" s="83" t="s">
        <v>60</v>
      </c>
      <c r="C154" s="158"/>
      <c r="D154" s="158"/>
      <c r="E154" s="158"/>
      <c r="F154" s="158"/>
      <c r="G154" s="158"/>
      <c r="H154" s="158"/>
      <c r="I154" s="158"/>
      <c r="J154" s="158"/>
      <c r="K154" s="158"/>
      <c r="L154" s="158"/>
      <c r="M154" s="158"/>
      <c r="N154" s="158"/>
      <c r="O154" s="158"/>
      <c r="P154" s="158"/>
      <c r="Q154" s="158"/>
      <c r="R154" s="158"/>
      <c r="S154" s="158"/>
      <c r="T154" s="76"/>
      <c r="U154" s="77"/>
    </row>
    <row r="155" spans="1:21" s="70" customFormat="1" ht="409.5" x14ac:dyDescent="0.25">
      <c r="A155" s="14" t="s">
        <v>255</v>
      </c>
      <c r="B155" s="83" t="s">
        <v>254</v>
      </c>
      <c r="C155" s="69" t="s">
        <v>30</v>
      </c>
      <c r="D155" s="88">
        <f t="shared" ref="D155:E155" si="99">G155+I155+K155+M155</f>
        <v>11494</v>
      </c>
      <c r="E155" s="88">
        <f t="shared" si="99"/>
        <v>8799.4</v>
      </c>
      <c r="F155" s="88">
        <f t="shared" ref="F155" si="100">E155/D155*100</f>
        <v>76.556464242213323</v>
      </c>
      <c r="G155" s="89">
        <v>10436</v>
      </c>
      <c r="H155" s="89">
        <v>7742.2</v>
      </c>
      <c r="I155" s="88">
        <v>1058</v>
      </c>
      <c r="J155" s="88">
        <v>1057.2</v>
      </c>
      <c r="K155" s="89">
        <v>0</v>
      </c>
      <c r="L155" s="89">
        <v>0</v>
      </c>
      <c r="M155" s="89">
        <v>0</v>
      </c>
      <c r="N155" s="89">
        <v>0</v>
      </c>
      <c r="O155" s="69" t="s">
        <v>305</v>
      </c>
      <c r="P155" s="88" t="s">
        <v>320</v>
      </c>
      <c r="Q155" s="88" t="s">
        <v>331</v>
      </c>
      <c r="R155" s="69" t="s">
        <v>154</v>
      </c>
      <c r="S155" s="69" t="s">
        <v>381</v>
      </c>
    </row>
    <row r="156" spans="1:21" s="78" customFormat="1" ht="99.75" customHeight="1" x14ac:dyDescent="0.25">
      <c r="A156" s="72"/>
      <c r="B156" s="83" t="s">
        <v>60</v>
      </c>
      <c r="C156" s="158"/>
      <c r="D156" s="158"/>
      <c r="E156" s="158"/>
      <c r="F156" s="158"/>
      <c r="G156" s="158"/>
      <c r="H156" s="158"/>
      <c r="I156" s="158"/>
      <c r="J156" s="158"/>
      <c r="K156" s="158"/>
      <c r="L156" s="158"/>
      <c r="M156" s="158"/>
      <c r="N156" s="158"/>
      <c r="O156" s="158"/>
      <c r="P156" s="158"/>
      <c r="Q156" s="158"/>
      <c r="R156" s="158"/>
      <c r="S156" s="158"/>
      <c r="T156" s="76"/>
      <c r="U156" s="77"/>
    </row>
    <row r="157" spans="1:21" s="70" customFormat="1" ht="51" x14ac:dyDescent="0.25">
      <c r="A157" s="14" t="s">
        <v>256</v>
      </c>
      <c r="B157" s="83" t="s">
        <v>257</v>
      </c>
      <c r="C157" s="69" t="s">
        <v>252</v>
      </c>
      <c r="D157" s="88">
        <f>G157+I157+K157+M157</f>
        <v>35000</v>
      </c>
      <c r="E157" s="88">
        <f>H157+J157+L157+N157</f>
        <v>30660</v>
      </c>
      <c r="F157" s="88">
        <f>E157/D157*100</f>
        <v>87.6</v>
      </c>
      <c r="G157" s="89">
        <v>0</v>
      </c>
      <c r="H157" s="89">
        <v>0</v>
      </c>
      <c r="I157" s="88">
        <v>35000</v>
      </c>
      <c r="J157" s="88">
        <v>30660</v>
      </c>
      <c r="K157" s="89">
        <v>0</v>
      </c>
      <c r="L157" s="89">
        <v>0</v>
      </c>
      <c r="M157" s="89">
        <v>0</v>
      </c>
      <c r="N157" s="89">
        <v>0</v>
      </c>
      <c r="O157" s="69" t="s">
        <v>306</v>
      </c>
      <c r="P157" s="69">
        <v>2</v>
      </c>
      <c r="Q157" s="69">
        <v>2</v>
      </c>
      <c r="R157" s="69" t="s">
        <v>154</v>
      </c>
      <c r="S157" s="69" t="s">
        <v>381</v>
      </c>
    </row>
    <row r="158" spans="1:21" s="78" customFormat="1" ht="96" customHeight="1" x14ac:dyDescent="0.25">
      <c r="A158" s="72"/>
      <c r="B158" s="83" t="s">
        <v>60</v>
      </c>
      <c r="C158" s="158"/>
      <c r="D158" s="158"/>
      <c r="E158" s="158"/>
      <c r="F158" s="158"/>
      <c r="G158" s="158"/>
      <c r="H158" s="158"/>
      <c r="I158" s="158"/>
      <c r="J158" s="158"/>
      <c r="K158" s="158"/>
      <c r="L158" s="158"/>
      <c r="M158" s="158"/>
      <c r="N158" s="158"/>
      <c r="O158" s="158"/>
      <c r="P158" s="158"/>
      <c r="Q158" s="158"/>
      <c r="R158" s="158"/>
      <c r="S158" s="158"/>
      <c r="T158" s="76"/>
      <c r="U158" s="77"/>
    </row>
    <row r="159" spans="1:21" s="70" customFormat="1" ht="51" x14ac:dyDescent="0.25">
      <c r="A159" s="14" t="s">
        <v>321</v>
      </c>
      <c r="B159" s="83" t="s">
        <v>322</v>
      </c>
      <c r="C159" s="69" t="s">
        <v>28</v>
      </c>
      <c r="D159" s="88">
        <f>G159+I159+K159+M159</f>
        <v>1506</v>
      </c>
      <c r="E159" s="88">
        <f>H159+J159+L159+N159</f>
        <v>1506</v>
      </c>
      <c r="F159" s="88">
        <f>E159/D159*100</f>
        <v>100</v>
      </c>
      <c r="G159" s="89">
        <v>0</v>
      </c>
      <c r="H159" s="89">
        <v>0</v>
      </c>
      <c r="I159" s="88">
        <v>1506</v>
      </c>
      <c r="J159" s="88">
        <v>1506</v>
      </c>
      <c r="K159" s="89">
        <v>0</v>
      </c>
      <c r="L159" s="89">
        <v>0</v>
      </c>
      <c r="M159" s="89">
        <v>0</v>
      </c>
      <c r="N159" s="89">
        <v>0</v>
      </c>
      <c r="O159" s="69" t="s">
        <v>323</v>
      </c>
      <c r="P159" s="69">
        <v>2000</v>
      </c>
      <c r="Q159" s="69">
        <v>2000</v>
      </c>
      <c r="R159" s="69" t="s">
        <v>373</v>
      </c>
      <c r="S159" s="69" t="s">
        <v>381</v>
      </c>
    </row>
    <row r="160" spans="1:21" s="78" customFormat="1" ht="101.25" customHeight="1" x14ac:dyDescent="0.25">
      <c r="A160" s="72"/>
      <c r="B160" s="83" t="s">
        <v>60</v>
      </c>
      <c r="C160" s="158"/>
      <c r="D160" s="158"/>
      <c r="E160" s="158"/>
      <c r="F160" s="158"/>
      <c r="G160" s="158"/>
      <c r="H160" s="158"/>
      <c r="I160" s="158"/>
      <c r="J160" s="158"/>
      <c r="K160" s="158"/>
      <c r="L160" s="158"/>
      <c r="M160" s="158"/>
      <c r="N160" s="158"/>
      <c r="O160" s="158"/>
      <c r="P160" s="158"/>
      <c r="Q160" s="158"/>
      <c r="R160" s="158"/>
      <c r="S160" s="158"/>
      <c r="T160" s="76"/>
      <c r="U160" s="77"/>
    </row>
    <row r="161" spans="1:21" s="70" customFormat="1" ht="102" x14ac:dyDescent="0.25">
      <c r="A161" s="14" t="s">
        <v>117</v>
      </c>
      <c r="B161" s="51" t="s">
        <v>119</v>
      </c>
      <c r="C161" s="85" t="s">
        <v>381</v>
      </c>
      <c r="D161" s="86">
        <f>D162</f>
        <v>2496</v>
      </c>
      <c r="E161" s="86">
        <f>E162</f>
        <v>2496</v>
      </c>
      <c r="F161" s="86">
        <f>E161/D161*100</f>
        <v>100</v>
      </c>
      <c r="G161" s="86">
        <f t="shared" ref="G161:N161" si="101">G162</f>
        <v>0</v>
      </c>
      <c r="H161" s="86">
        <f t="shared" si="101"/>
        <v>0</v>
      </c>
      <c r="I161" s="86">
        <f t="shared" si="101"/>
        <v>2496</v>
      </c>
      <c r="J161" s="86">
        <f t="shared" si="101"/>
        <v>2496</v>
      </c>
      <c r="K161" s="86">
        <f t="shared" si="101"/>
        <v>0</v>
      </c>
      <c r="L161" s="86">
        <f t="shared" si="101"/>
        <v>0</v>
      </c>
      <c r="M161" s="86">
        <f t="shared" si="101"/>
        <v>0</v>
      </c>
      <c r="N161" s="86">
        <f t="shared" si="101"/>
        <v>0</v>
      </c>
      <c r="O161" s="85" t="s">
        <v>381</v>
      </c>
      <c r="P161" s="85" t="s">
        <v>381</v>
      </c>
      <c r="Q161" s="85" t="s">
        <v>381</v>
      </c>
      <c r="R161" s="85" t="s">
        <v>381</v>
      </c>
      <c r="S161" s="85" t="s">
        <v>381</v>
      </c>
    </row>
    <row r="162" spans="1:21" s="70" customFormat="1" ht="220.5" customHeight="1" x14ac:dyDescent="0.25">
      <c r="A162" s="14" t="s">
        <v>118</v>
      </c>
      <c r="B162" s="83" t="s">
        <v>165</v>
      </c>
      <c r="C162" s="69" t="s">
        <v>120</v>
      </c>
      <c r="D162" s="88">
        <f>G162+I162+K162+M162</f>
        <v>2496</v>
      </c>
      <c r="E162" s="88">
        <f t="shared" ref="E162" si="102">H162+J162+L162+N162</f>
        <v>2496</v>
      </c>
      <c r="F162" s="88">
        <f t="shared" ref="F162" si="103">E162/D162*100</f>
        <v>100</v>
      </c>
      <c r="G162" s="89">
        <v>0</v>
      </c>
      <c r="H162" s="89">
        <v>0</v>
      </c>
      <c r="I162" s="88">
        <v>2496</v>
      </c>
      <c r="J162" s="88">
        <v>2496</v>
      </c>
      <c r="K162" s="89">
        <v>0</v>
      </c>
      <c r="L162" s="89">
        <v>0</v>
      </c>
      <c r="M162" s="89">
        <v>0</v>
      </c>
      <c r="N162" s="89">
        <v>0</v>
      </c>
      <c r="O162" s="69" t="s">
        <v>307</v>
      </c>
      <c r="P162" s="69" t="s">
        <v>327</v>
      </c>
      <c r="Q162" s="69" t="s">
        <v>327</v>
      </c>
      <c r="R162" s="69" t="s">
        <v>154</v>
      </c>
      <c r="S162" s="69" t="s">
        <v>381</v>
      </c>
    </row>
    <row r="163" spans="1:21" s="78" customFormat="1" ht="99.75" customHeight="1" x14ac:dyDescent="0.25">
      <c r="A163" s="72"/>
      <c r="B163" s="83" t="s">
        <v>60</v>
      </c>
      <c r="C163" s="158"/>
      <c r="D163" s="158"/>
      <c r="E163" s="158"/>
      <c r="F163" s="158"/>
      <c r="G163" s="158"/>
      <c r="H163" s="158"/>
      <c r="I163" s="158"/>
      <c r="J163" s="158"/>
      <c r="K163" s="158"/>
      <c r="L163" s="158"/>
      <c r="M163" s="158"/>
      <c r="N163" s="158"/>
      <c r="O163" s="158"/>
      <c r="P163" s="158"/>
      <c r="Q163" s="158"/>
      <c r="R163" s="158"/>
      <c r="S163" s="158"/>
      <c r="T163" s="76"/>
      <c r="U163" s="77"/>
    </row>
    <row r="164" spans="1:21" s="70" customFormat="1" ht="25.5" x14ac:dyDescent="0.25">
      <c r="A164" s="14" t="s">
        <v>131</v>
      </c>
      <c r="B164" s="51" t="s">
        <v>132</v>
      </c>
      <c r="C164" s="85" t="s">
        <v>381</v>
      </c>
      <c r="D164" s="86">
        <f>D165+D167</f>
        <v>81013.700000000012</v>
      </c>
      <c r="E164" s="86">
        <f>E165+E167</f>
        <v>81008.3</v>
      </c>
      <c r="F164" s="86">
        <f>E164/D164*100</f>
        <v>99.993334460714649</v>
      </c>
      <c r="G164" s="86">
        <f t="shared" ref="G164:N164" si="104">G165+G167</f>
        <v>80030.899999999994</v>
      </c>
      <c r="H164" s="86">
        <f t="shared" si="104"/>
        <v>80025.600000000006</v>
      </c>
      <c r="I164" s="86">
        <f>I165+I167</f>
        <v>808.4</v>
      </c>
      <c r="J164" s="86">
        <f t="shared" si="104"/>
        <v>808.3</v>
      </c>
      <c r="K164" s="86">
        <f t="shared" si="104"/>
        <v>0</v>
      </c>
      <c r="L164" s="86">
        <f t="shared" si="104"/>
        <v>0</v>
      </c>
      <c r="M164" s="86">
        <f t="shared" si="104"/>
        <v>174.4</v>
      </c>
      <c r="N164" s="86">
        <f t="shared" si="104"/>
        <v>174.4</v>
      </c>
      <c r="O164" s="85" t="s">
        <v>381</v>
      </c>
      <c r="P164" s="85" t="s">
        <v>381</v>
      </c>
      <c r="Q164" s="85" t="s">
        <v>381</v>
      </c>
      <c r="R164" s="85" t="s">
        <v>381</v>
      </c>
      <c r="S164" s="85" t="s">
        <v>381</v>
      </c>
    </row>
    <row r="165" spans="1:21" s="70" customFormat="1" ht="165.75" x14ac:dyDescent="0.25">
      <c r="A165" s="14" t="s">
        <v>133</v>
      </c>
      <c r="B165" s="83" t="s">
        <v>336</v>
      </c>
      <c r="C165" s="69" t="s">
        <v>184</v>
      </c>
      <c r="D165" s="88">
        <f>G165+I165+K165+M165</f>
        <v>17617.900000000001</v>
      </c>
      <c r="E165" s="88">
        <f t="shared" ref="E165" si="105">H165+J165+L165+N165</f>
        <v>17617.900000000001</v>
      </c>
      <c r="F165" s="88">
        <f t="shared" ref="F165" si="106">E165/D165*100</f>
        <v>100</v>
      </c>
      <c r="G165" s="88">
        <v>17269.099999999999</v>
      </c>
      <c r="H165" s="88">
        <v>17269.099999999999</v>
      </c>
      <c r="I165" s="88">
        <v>174.4</v>
      </c>
      <c r="J165" s="88">
        <v>174.4</v>
      </c>
      <c r="K165" s="89">
        <v>0</v>
      </c>
      <c r="L165" s="89">
        <v>0</v>
      </c>
      <c r="M165" s="88">
        <f>I165</f>
        <v>174.4</v>
      </c>
      <c r="N165" s="89">
        <v>174.4</v>
      </c>
      <c r="O165" s="69" t="s">
        <v>308</v>
      </c>
      <c r="P165" s="69">
        <v>1</v>
      </c>
      <c r="Q165" s="69">
        <v>1</v>
      </c>
      <c r="R165" s="69" t="s">
        <v>375</v>
      </c>
      <c r="S165" s="69" t="s">
        <v>381</v>
      </c>
    </row>
    <row r="166" spans="1:21" s="78" customFormat="1" ht="99.75" customHeight="1" x14ac:dyDescent="0.25">
      <c r="A166" s="72"/>
      <c r="B166" s="83" t="s">
        <v>60</v>
      </c>
      <c r="C166" s="158"/>
      <c r="D166" s="158"/>
      <c r="E166" s="158"/>
      <c r="F166" s="158"/>
      <c r="G166" s="158"/>
      <c r="H166" s="158"/>
      <c r="I166" s="158"/>
      <c r="J166" s="158"/>
      <c r="K166" s="158"/>
      <c r="L166" s="158"/>
      <c r="M166" s="158"/>
      <c r="N166" s="158"/>
      <c r="O166" s="158"/>
      <c r="P166" s="158"/>
      <c r="Q166" s="158"/>
      <c r="R166" s="158"/>
      <c r="S166" s="158"/>
      <c r="T166" s="76"/>
      <c r="U166" s="77"/>
    </row>
    <row r="167" spans="1:21" s="70" customFormat="1" ht="165.75" x14ac:dyDescent="0.25">
      <c r="A167" s="14" t="s">
        <v>206</v>
      </c>
      <c r="B167" s="83" t="s">
        <v>205</v>
      </c>
      <c r="C167" s="69" t="s">
        <v>151</v>
      </c>
      <c r="D167" s="88">
        <f>G167+I167+K167+M167</f>
        <v>63395.8</v>
      </c>
      <c r="E167" s="88">
        <f t="shared" ref="E167" si="107">H167+J167+L167+N167</f>
        <v>63390.400000000001</v>
      </c>
      <c r="F167" s="88">
        <f t="shared" ref="F167" si="108">E167/D167*100</f>
        <v>99.991482085564016</v>
      </c>
      <c r="G167" s="88">
        <v>62761.8</v>
      </c>
      <c r="H167" s="89">
        <v>62756.5</v>
      </c>
      <c r="I167" s="88">
        <v>634</v>
      </c>
      <c r="J167" s="89">
        <v>633.9</v>
      </c>
      <c r="K167" s="89">
        <v>0</v>
      </c>
      <c r="L167" s="89">
        <v>0</v>
      </c>
      <c r="M167" s="89">
        <v>0</v>
      </c>
      <c r="N167" s="89">
        <v>0</v>
      </c>
      <c r="O167" s="69" t="s">
        <v>309</v>
      </c>
      <c r="P167" s="69">
        <v>40</v>
      </c>
      <c r="Q167" s="69">
        <v>40</v>
      </c>
      <c r="R167" s="69" t="s">
        <v>374</v>
      </c>
      <c r="S167" s="69" t="s">
        <v>381</v>
      </c>
    </row>
    <row r="168" spans="1:21" s="78" customFormat="1" ht="98.25" customHeight="1" x14ac:dyDescent="0.25">
      <c r="A168" s="72"/>
      <c r="B168" s="83" t="s">
        <v>60</v>
      </c>
      <c r="C168" s="158"/>
      <c r="D168" s="158"/>
      <c r="E168" s="158"/>
      <c r="F168" s="158"/>
      <c r="G168" s="158"/>
      <c r="H168" s="158"/>
      <c r="I168" s="158"/>
      <c r="J168" s="158"/>
      <c r="K168" s="158"/>
      <c r="L168" s="158"/>
      <c r="M168" s="158"/>
      <c r="N168" s="158"/>
      <c r="O168" s="158"/>
      <c r="P168" s="158"/>
      <c r="Q168" s="158"/>
      <c r="R168" s="158"/>
      <c r="S168" s="158"/>
      <c r="T168" s="76"/>
      <c r="U168" s="77"/>
    </row>
    <row r="169" spans="1:21" s="70" customFormat="1" x14ac:dyDescent="0.25">
      <c r="A169" s="14"/>
      <c r="B169" s="51" t="s">
        <v>52</v>
      </c>
      <c r="C169" s="85" t="s">
        <v>381</v>
      </c>
      <c r="D169" s="86">
        <f>D161+D146+D164</f>
        <v>495851.8</v>
      </c>
      <c r="E169" s="86">
        <f>E161+E146+E164</f>
        <v>390289.50000000006</v>
      </c>
      <c r="F169" s="86">
        <f>E169/D169*100</f>
        <v>78.710917253905308</v>
      </c>
      <c r="G169" s="86">
        <f t="shared" ref="G169:N169" si="109">G161+G146+G164</f>
        <v>90466.9</v>
      </c>
      <c r="H169" s="86">
        <f t="shared" si="109"/>
        <v>87767.8</v>
      </c>
      <c r="I169" s="86">
        <f t="shared" si="109"/>
        <v>405210.5</v>
      </c>
      <c r="J169" s="86">
        <f t="shared" si="109"/>
        <v>302347.30000000005</v>
      </c>
      <c r="K169" s="86">
        <f t="shared" si="109"/>
        <v>0</v>
      </c>
      <c r="L169" s="86">
        <f t="shared" si="109"/>
        <v>0</v>
      </c>
      <c r="M169" s="86">
        <f t="shared" si="109"/>
        <v>174.4</v>
      </c>
      <c r="N169" s="86">
        <f t="shared" si="109"/>
        <v>174.4</v>
      </c>
      <c r="O169" s="85" t="s">
        <v>381</v>
      </c>
      <c r="P169" s="85" t="s">
        <v>381</v>
      </c>
      <c r="Q169" s="85" t="s">
        <v>381</v>
      </c>
      <c r="R169" s="85" t="s">
        <v>381</v>
      </c>
      <c r="S169" s="85" t="s">
        <v>381</v>
      </c>
    </row>
    <row r="170" spans="1:21" s="82" customFormat="1" x14ac:dyDescent="0.2">
      <c r="A170" s="79"/>
      <c r="B170" s="80" t="s">
        <v>382</v>
      </c>
      <c r="C170" s="94" t="s">
        <v>381</v>
      </c>
      <c r="D170" s="95">
        <f>D169+D144+D105</f>
        <v>19371377.351086959</v>
      </c>
      <c r="E170" s="95">
        <f>E169+E144+E105</f>
        <v>13537886.500000002</v>
      </c>
      <c r="F170" s="96">
        <f>E170/D170*100</f>
        <v>69.88602955091558</v>
      </c>
      <c r="G170" s="96">
        <f t="shared" ref="G170:N170" si="110">G169+G144+G105</f>
        <v>4113359.1999999997</v>
      </c>
      <c r="H170" s="96">
        <f t="shared" si="110"/>
        <v>2956899.7</v>
      </c>
      <c r="I170" s="96">
        <f t="shared" si="110"/>
        <v>15108503.200000001</v>
      </c>
      <c r="J170" s="96">
        <f t="shared" si="110"/>
        <v>10463944.100000001</v>
      </c>
      <c r="K170" s="96">
        <f t="shared" si="110"/>
        <v>146479.2510869565</v>
      </c>
      <c r="L170" s="96">
        <f t="shared" si="110"/>
        <v>115362.9</v>
      </c>
      <c r="M170" s="96">
        <f t="shared" si="110"/>
        <v>3035.7000000000003</v>
      </c>
      <c r="N170" s="96">
        <f t="shared" si="110"/>
        <v>1679.8000000000002</v>
      </c>
      <c r="O170" s="94" t="s">
        <v>381</v>
      </c>
      <c r="P170" s="94" t="s">
        <v>381</v>
      </c>
      <c r="Q170" s="94" t="s">
        <v>381</v>
      </c>
      <c r="R170" s="94" t="s">
        <v>381</v>
      </c>
      <c r="S170" s="97" t="s">
        <v>381</v>
      </c>
      <c r="T170" s="81"/>
      <c r="U170" s="77"/>
    </row>
  </sheetData>
  <autoFilter ref="A10:R170"/>
  <mergeCells count="87">
    <mergeCell ref="C168:S168"/>
    <mergeCell ref="C156:S156"/>
    <mergeCell ref="C158:S158"/>
    <mergeCell ref="C160:S160"/>
    <mergeCell ref="C163:S163"/>
    <mergeCell ref="C166:S166"/>
    <mergeCell ref="C143:S143"/>
    <mergeCell ref="C148:S148"/>
    <mergeCell ref="C150:S150"/>
    <mergeCell ref="C152:S152"/>
    <mergeCell ref="C154:S154"/>
    <mergeCell ref="C133:S133"/>
    <mergeCell ref="C135:S135"/>
    <mergeCell ref="C137:S137"/>
    <mergeCell ref="C139:S139"/>
    <mergeCell ref="C141:S141"/>
    <mergeCell ref="C121:S121"/>
    <mergeCell ref="C123:S123"/>
    <mergeCell ref="C125:S125"/>
    <mergeCell ref="C128:S128"/>
    <mergeCell ref="C130:S130"/>
    <mergeCell ref="C111:S111"/>
    <mergeCell ref="C113:S113"/>
    <mergeCell ref="C115:S115"/>
    <mergeCell ref="C117:S117"/>
    <mergeCell ref="C119:S119"/>
    <mergeCell ref="C97:S97"/>
    <mergeCell ref="C99:S99"/>
    <mergeCell ref="C102:S102"/>
    <mergeCell ref="C104:S104"/>
    <mergeCell ref="C109:S109"/>
    <mergeCell ref="C87:S87"/>
    <mergeCell ref="C89:S89"/>
    <mergeCell ref="C91:S91"/>
    <mergeCell ref="C93:S93"/>
    <mergeCell ref="C95:S95"/>
    <mergeCell ref="C76:S76"/>
    <mergeCell ref="C78:S78"/>
    <mergeCell ref="C80:S80"/>
    <mergeCell ref="C82:S82"/>
    <mergeCell ref="C85:S85"/>
    <mergeCell ref="C65:S65"/>
    <mergeCell ref="C67:S67"/>
    <mergeCell ref="C69:S69"/>
    <mergeCell ref="C72:S72"/>
    <mergeCell ref="C74:S74"/>
    <mergeCell ref="C54:S54"/>
    <mergeCell ref="C56:S56"/>
    <mergeCell ref="C58:S58"/>
    <mergeCell ref="C60:S60"/>
    <mergeCell ref="C62:S62"/>
    <mergeCell ref="C44:S44"/>
    <mergeCell ref="C46:S46"/>
    <mergeCell ref="C48:S48"/>
    <mergeCell ref="C50:S50"/>
    <mergeCell ref="C52:S52"/>
    <mergeCell ref="C34:S34"/>
    <mergeCell ref="C36:S36"/>
    <mergeCell ref="C38:S38"/>
    <mergeCell ref="C40:S40"/>
    <mergeCell ref="C42:S42"/>
    <mergeCell ref="C23:S23"/>
    <mergeCell ref="C26:S26"/>
    <mergeCell ref="C28:S28"/>
    <mergeCell ref="C30:S30"/>
    <mergeCell ref="C32:S32"/>
    <mergeCell ref="A11:S11"/>
    <mergeCell ref="C15:S15"/>
    <mergeCell ref="C17:S17"/>
    <mergeCell ref="C19:S19"/>
    <mergeCell ref="C21:S21"/>
    <mergeCell ref="A2:S2"/>
    <mergeCell ref="A3:S3"/>
    <mergeCell ref="A4:S4"/>
    <mergeCell ref="A6:A9"/>
    <mergeCell ref="B6:B9"/>
    <mergeCell ref="C6:C9"/>
    <mergeCell ref="D6:N6"/>
    <mergeCell ref="O6:Q8"/>
    <mergeCell ref="R6:R9"/>
    <mergeCell ref="S6:S9"/>
    <mergeCell ref="D7:F8"/>
    <mergeCell ref="G7:N7"/>
    <mergeCell ref="G8:H8"/>
    <mergeCell ref="I8:J8"/>
    <mergeCell ref="K8:L8"/>
    <mergeCell ref="M8:N8"/>
  </mergeCells>
  <pageMargins left="0" right="0" top="0" bottom="0" header="0.31496062992125984" footer="0.31496062992125984"/>
  <pageSetup paperSize="9" scale="41" fitToHeight="36" orientation="landscape" horizontalDpi="180" verticalDpi="180" r:id="rId1"/>
  <rowBreaks count="8" manualBreakCount="8">
    <brk id="42" max="18" man="1"/>
    <brk id="50" max="18" man="1"/>
    <brk id="106" max="18" man="1"/>
    <brk id="125" max="18" man="1"/>
    <brk id="131" max="18" man="1"/>
    <brk id="140" max="18" man="1"/>
    <brk id="147" max="18" man="1"/>
    <brk id="162" max="18" man="1"/>
  </rowBreaks>
  <colBreaks count="1" manualBreakCount="1">
    <brk id="14" max="1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Лист1</vt:lpstr>
      <vt:lpstr>Лист1 (2)</vt:lpstr>
      <vt:lpstr>Лист1!Заголовки_для_печати</vt:lpstr>
      <vt:lpstr>'Лист1 (2)'!Заголовки_для_печати</vt:lpstr>
      <vt:lpstr>Лист1!Область_печати</vt:lpstr>
      <vt:lpstr>'Лист1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2022-10-31T13:10:28Z</dcterms:modified>
</cp:coreProperties>
</file>