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bookViews>
  <sheets>
    <sheet name="Лист1 (2)" sheetId="2" r:id="rId1"/>
  </sheets>
  <definedNames>
    <definedName name="_xlnm._FilterDatabase" localSheetId="0" hidden="1">'Лист1 (2)'!$A$10:$R$170</definedName>
    <definedName name="_xlnm.Print_Titles" localSheetId="0">'Лист1 (2)'!$A:$A,'Лист1 (2)'!$6:$9</definedName>
    <definedName name="_xlnm.Print_Area" localSheetId="0">'Лист1 (2)'!$A$1:$S$170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3" i="2" l="1"/>
  <c r="I73" i="2"/>
  <c r="G55" i="2"/>
  <c r="H47" i="2"/>
  <c r="G47" i="2"/>
  <c r="I55" i="2"/>
  <c r="J51" i="2"/>
  <c r="I51" i="2"/>
  <c r="I33" i="2"/>
  <c r="J33" i="2"/>
  <c r="J20" i="2"/>
  <c r="I20" i="2"/>
  <c r="J18" i="2"/>
  <c r="I18" i="2"/>
  <c r="D14" i="2"/>
  <c r="E14" i="2"/>
  <c r="H63" i="2" l="1"/>
  <c r="I63" i="2"/>
  <c r="J63" i="2"/>
  <c r="K63" i="2"/>
  <c r="L63" i="2"/>
  <c r="M63" i="2"/>
  <c r="N63" i="2"/>
  <c r="G63" i="2"/>
  <c r="D94" i="2"/>
  <c r="E167" i="2" l="1"/>
  <c r="D167" i="2"/>
  <c r="M165" i="2"/>
  <c r="D165" i="2" s="1"/>
  <c r="E165" i="2"/>
  <c r="N164" i="2"/>
  <c r="L164" i="2"/>
  <c r="K164" i="2"/>
  <c r="J164" i="2"/>
  <c r="I164" i="2"/>
  <c r="H164" i="2"/>
  <c r="G164" i="2"/>
  <c r="E162" i="2"/>
  <c r="E161" i="2" s="1"/>
  <c r="D162" i="2"/>
  <c r="D161" i="2" s="1"/>
  <c r="N161" i="2"/>
  <c r="M161" i="2"/>
  <c r="L161" i="2"/>
  <c r="K161" i="2"/>
  <c r="J161" i="2"/>
  <c r="I161" i="2"/>
  <c r="H161" i="2"/>
  <c r="G161" i="2"/>
  <c r="E159" i="2"/>
  <c r="D159" i="2"/>
  <c r="E157" i="2"/>
  <c r="D157" i="2"/>
  <c r="E155" i="2"/>
  <c r="D155" i="2"/>
  <c r="E153" i="2"/>
  <c r="D153" i="2"/>
  <c r="E151" i="2"/>
  <c r="D151" i="2"/>
  <c r="E149" i="2"/>
  <c r="D149" i="2"/>
  <c r="E147" i="2"/>
  <c r="D147" i="2"/>
  <c r="N146" i="2"/>
  <c r="M146" i="2"/>
  <c r="L146" i="2"/>
  <c r="K146" i="2"/>
  <c r="J146" i="2"/>
  <c r="I146" i="2"/>
  <c r="H146" i="2"/>
  <c r="G146" i="2"/>
  <c r="E142" i="2"/>
  <c r="D142" i="2"/>
  <c r="E140" i="2"/>
  <c r="D140" i="2"/>
  <c r="E138" i="2"/>
  <c r="D138" i="2"/>
  <c r="E136" i="2"/>
  <c r="D136" i="2"/>
  <c r="E134" i="2"/>
  <c r="D134" i="2"/>
  <c r="E132" i="2"/>
  <c r="D132" i="2"/>
  <c r="N131" i="2"/>
  <c r="M131" i="2"/>
  <c r="L131" i="2"/>
  <c r="K131" i="2"/>
  <c r="J131" i="2"/>
  <c r="I131" i="2"/>
  <c r="H131" i="2"/>
  <c r="G131" i="2"/>
  <c r="E129" i="2"/>
  <c r="D129" i="2"/>
  <c r="E127" i="2"/>
  <c r="D127" i="2"/>
  <c r="N126" i="2"/>
  <c r="M126" i="2"/>
  <c r="L126" i="2"/>
  <c r="K126" i="2"/>
  <c r="J126" i="2"/>
  <c r="I126" i="2"/>
  <c r="H126" i="2"/>
  <c r="G126" i="2"/>
  <c r="E124" i="2"/>
  <c r="D124" i="2"/>
  <c r="E122" i="2"/>
  <c r="D122" i="2"/>
  <c r="E120" i="2"/>
  <c r="D120" i="2"/>
  <c r="E118" i="2"/>
  <c r="D118" i="2"/>
  <c r="E116" i="2"/>
  <c r="D116" i="2"/>
  <c r="E114" i="2"/>
  <c r="D114" i="2"/>
  <c r="E112" i="2"/>
  <c r="D112" i="2"/>
  <c r="E110" i="2"/>
  <c r="D110" i="2"/>
  <c r="E108" i="2"/>
  <c r="D108" i="2"/>
  <c r="N107" i="2"/>
  <c r="M107" i="2"/>
  <c r="L107" i="2"/>
  <c r="K107" i="2"/>
  <c r="J107" i="2"/>
  <c r="I107" i="2"/>
  <c r="H107" i="2"/>
  <c r="G107" i="2"/>
  <c r="E103" i="2"/>
  <c r="D103" i="2"/>
  <c r="K101" i="2"/>
  <c r="D101" i="2" s="1"/>
  <c r="E101" i="2"/>
  <c r="N100" i="2"/>
  <c r="M100" i="2"/>
  <c r="L100" i="2"/>
  <c r="J100" i="2"/>
  <c r="I100" i="2"/>
  <c r="H100" i="2"/>
  <c r="G100" i="2"/>
  <c r="E98" i="2"/>
  <c r="D98" i="2"/>
  <c r="E96" i="2"/>
  <c r="D96" i="2"/>
  <c r="E94" i="2"/>
  <c r="E92" i="2"/>
  <c r="D92" i="2"/>
  <c r="E90" i="2"/>
  <c r="D90" i="2"/>
  <c r="E88" i="2"/>
  <c r="D88" i="2"/>
  <c r="E86" i="2"/>
  <c r="D86" i="2"/>
  <c r="E84" i="2"/>
  <c r="D84" i="2"/>
  <c r="N83" i="2"/>
  <c r="M83" i="2"/>
  <c r="L83" i="2"/>
  <c r="K83" i="2"/>
  <c r="J83" i="2"/>
  <c r="I83" i="2"/>
  <c r="H83" i="2"/>
  <c r="G83" i="2"/>
  <c r="E81" i="2"/>
  <c r="D81" i="2"/>
  <c r="E79" i="2"/>
  <c r="D79" i="2"/>
  <c r="E77" i="2"/>
  <c r="D77" i="2"/>
  <c r="E75" i="2"/>
  <c r="D75" i="2"/>
  <c r="E73" i="2"/>
  <c r="D73" i="2"/>
  <c r="E71" i="2"/>
  <c r="D71" i="2"/>
  <c r="N70" i="2"/>
  <c r="M70" i="2"/>
  <c r="L70" i="2"/>
  <c r="K70" i="2"/>
  <c r="H70" i="2"/>
  <c r="G70" i="2"/>
  <c r="E68" i="2"/>
  <c r="D68" i="2"/>
  <c r="E66" i="2"/>
  <c r="D66" i="2"/>
  <c r="E64" i="2"/>
  <c r="D64" i="2"/>
  <c r="E61" i="2"/>
  <c r="D61" i="2"/>
  <c r="E59" i="2"/>
  <c r="D59" i="2"/>
  <c r="E57" i="2"/>
  <c r="D57" i="2"/>
  <c r="E55" i="2"/>
  <c r="D55" i="2"/>
  <c r="E53" i="2"/>
  <c r="D53" i="2"/>
  <c r="D51" i="2"/>
  <c r="K24" i="2"/>
  <c r="E49" i="2"/>
  <c r="E47" i="2"/>
  <c r="D47" i="2"/>
  <c r="E45" i="2"/>
  <c r="D45" i="2"/>
  <c r="E43" i="2"/>
  <c r="D43" i="2"/>
  <c r="E41" i="2"/>
  <c r="D41" i="2"/>
  <c r="E39" i="2"/>
  <c r="D39" i="2"/>
  <c r="E37" i="2"/>
  <c r="D37" i="2"/>
  <c r="E35" i="2"/>
  <c r="D35" i="2"/>
  <c r="E33" i="2"/>
  <c r="D33" i="2"/>
  <c r="E31" i="2"/>
  <c r="D31" i="2"/>
  <c r="E29" i="2"/>
  <c r="D29" i="2"/>
  <c r="E27" i="2"/>
  <c r="D27" i="2"/>
  <c r="E25" i="2"/>
  <c r="D25" i="2"/>
  <c r="N24" i="2"/>
  <c r="M24" i="2"/>
  <c r="L24" i="2"/>
  <c r="H24" i="2"/>
  <c r="G24" i="2"/>
  <c r="E22" i="2"/>
  <c r="D22" i="2"/>
  <c r="E20" i="2"/>
  <c r="D20" i="2"/>
  <c r="E18" i="2"/>
  <c r="D18" i="2"/>
  <c r="E16" i="2"/>
  <c r="D16" i="2"/>
  <c r="N13" i="2"/>
  <c r="M13" i="2"/>
  <c r="L13" i="2"/>
  <c r="K13" i="2"/>
  <c r="H13" i="2"/>
  <c r="G13" i="2"/>
  <c r="D63" i="2" l="1"/>
  <c r="E63" i="2"/>
  <c r="L105" i="2"/>
  <c r="F57" i="2"/>
  <c r="F108" i="2"/>
  <c r="D164" i="2"/>
  <c r="M105" i="2"/>
  <c r="F98" i="2"/>
  <c r="F73" i="2"/>
  <c r="F64" i="2"/>
  <c r="F81" i="2"/>
  <c r="I144" i="2"/>
  <c r="N105" i="2"/>
  <c r="F129" i="2"/>
  <c r="F167" i="2"/>
  <c r="F41" i="2"/>
  <c r="G105" i="2"/>
  <c r="F27" i="2"/>
  <c r="F35" i="2"/>
  <c r="F75" i="2"/>
  <c r="F84" i="2"/>
  <c r="F151" i="2"/>
  <c r="H105" i="2"/>
  <c r="M164" i="2"/>
  <c r="M169" i="2" s="1"/>
  <c r="F116" i="2"/>
  <c r="F134" i="2"/>
  <c r="F142" i="2"/>
  <c r="E164" i="2"/>
  <c r="F90" i="2"/>
  <c r="I169" i="2"/>
  <c r="J144" i="2"/>
  <c r="F43" i="2"/>
  <c r="F132" i="2"/>
  <c r="F162" i="2"/>
  <c r="F39" i="2"/>
  <c r="F45" i="2"/>
  <c r="F86" i="2"/>
  <c r="F94" i="2"/>
  <c r="F103" i="2"/>
  <c r="K144" i="2"/>
  <c r="F120" i="2"/>
  <c r="D146" i="2"/>
  <c r="F157" i="2"/>
  <c r="F31" i="2"/>
  <c r="F25" i="2"/>
  <c r="K100" i="2"/>
  <c r="K105" i="2" s="1"/>
  <c r="I13" i="2"/>
  <c r="F33" i="2"/>
  <c r="F47" i="2"/>
  <c r="F61" i="2"/>
  <c r="F88" i="2"/>
  <c r="F96" i="2"/>
  <c r="M144" i="2"/>
  <c r="D131" i="2"/>
  <c r="F20" i="2"/>
  <c r="F155" i="2"/>
  <c r="E126" i="2"/>
  <c r="N144" i="2"/>
  <c r="F114" i="2"/>
  <c r="F122" i="2"/>
  <c r="F127" i="2"/>
  <c r="F147" i="2"/>
  <c r="L144" i="2"/>
  <c r="D49" i="2"/>
  <c r="D24" i="2" s="1"/>
  <c r="D107" i="2"/>
  <c r="G144" i="2"/>
  <c r="F124" i="2"/>
  <c r="F118" i="2"/>
  <c r="F136" i="2"/>
  <c r="F14" i="2"/>
  <c r="H144" i="2"/>
  <c r="F55" i="2"/>
  <c r="F110" i="2"/>
  <c r="F140" i="2"/>
  <c r="F149" i="2"/>
  <c r="D126" i="2"/>
  <c r="D83" i="2"/>
  <c r="E100" i="2"/>
  <c r="F22" i="2"/>
  <c r="E83" i="2"/>
  <c r="F159" i="2"/>
  <c r="J13" i="2"/>
  <c r="D100" i="2"/>
  <c r="F153" i="2"/>
  <c r="F138" i="2"/>
  <c r="F53" i="2"/>
  <c r="F79" i="2"/>
  <c r="F16" i="2"/>
  <c r="F59" i="2"/>
  <c r="F66" i="2"/>
  <c r="F77" i="2"/>
  <c r="F92" i="2"/>
  <c r="J169" i="2"/>
  <c r="J24" i="2"/>
  <c r="K169" i="2"/>
  <c r="F68" i="2"/>
  <c r="F71" i="2"/>
  <c r="F101" i="2"/>
  <c r="L169" i="2"/>
  <c r="F165" i="2"/>
  <c r="F37" i="2"/>
  <c r="F112" i="2"/>
  <c r="E131" i="2"/>
  <c r="N169" i="2"/>
  <c r="D70" i="2"/>
  <c r="E146" i="2"/>
  <c r="G169" i="2"/>
  <c r="F29" i="2"/>
  <c r="H169" i="2"/>
  <c r="F18" i="2"/>
  <c r="D13" i="2"/>
  <c r="E70" i="2"/>
  <c r="E13" i="2"/>
  <c r="I70" i="2"/>
  <c r="F161" i="2"/>
  <c r="E51" i="2"/>
  <c r="J70" i="2"/>
  <c r="E107" i="2"/>
  <c r="I24" i="2"/>
  <c r="F49" i="2" l="1"/>
  <c r="F164" i="2"/>
  <c r="D169" i="2"/>
  <c r="F131" i="2"/>
  <c r="F146" i="2"/>
  <c r="D144" i="2"/>
  <c r="J105" i="2"/>
  <c r="J170" i="2" s="1"/>
  <c r="I105" i="2"/>
  <c r="F126" i="2"/>
  <c r="K170" i="2"/>
  <c r="H170" i="2"/>
  <c r="F107" i="2"/>
  <c r="G170" i="2"/>
  <c r="F63" i="2"/>
  <c r="F100" i="2"/>
  <c r="F83" i="2"/>
  <c r="F70" i="2"/>
  <c r="E169" i="2"/>
  <c r="E144" i="2"/>
  <c r="M170" i="2"/>
  <c r="L170" i="2"/>
  <c r="N170" i="2"/>
  <c r="F51" i="2"/>
  <c r="E24" i="2"/>
  <c r="F24" i="2" s="1"/>
  <c r="F13" i="2"/>
  <c r="F169" i="2" l="1"/>
  <c r="F144" i="2"/>
  <c r="E105" i="2"/>
  <c r="E170" i="2" s="1"/>
  <c r="D105" i="2"/>
  <c r="D170" i="2" s="1"/>
  <c r="I170" i="2"/>
  <c r="F105" i="2" l="1"/>
  <c r="F170" i="2"/>
</calcChain>
</file>

<file path=xl/sharedStrings.xml><?xml version="1.0" encoding="utf-8"?>
<sst xmlns="http://schemas.openxmlformats.org/spreadsheetml/2006/main" count="707" uniqueCount="343">
  <si>
    <t>Ответственный исполнитель, соисполнитель</t>
  </si>
  <si>
    <t>Всего</t>
  </si>
  <si>
    <t>в том числе по источникам:</t>
  </si>
  <si>
    <t>федеральный бюджет</t>
  </si>
  <si>
    <t>бюджет Пензенской области</t>
  </si>
  <si>
    <t>бюджеты муниципальных образований Пензенской области</t>
  </si>
  <si>
    <t>внебюджетные источники</t>
  </si>
  <si>
    <t>план на год</t>
  </si>
  <si>
    <t>кассовые расходы</t>
  </si>
  <si>
    <t>Основные этапы выполнения мероприятия и показатели реализации мероприятия, един. изм.</t>
  </si>
  <si>
    <t>план</t>
  </si>
  <si>
    <t>факт</t>
  </si>
  <si>
    <t>Основное мероприятие 1.1 «Развитие системы дошкольного бразования»</t>
  </si>
  <si>
    <t>Министерство образования Пензенской области, органы местного самоуправления муниципальных районов (городских округов) (по согласованию)</t>
  </si>
  <si>
    <t>Подпрограмма 1 «Развитие дошкольного, общего и дополнительного образования детей»</t>
  </si>
  <si>
    <t>Объем финансирования государственной программы (за отчетный период), тыс.руб.</t>
  </si>
  <si>
    <t>1.1</t>
  </si>
  <si>
    <t>1.1.1</t>
  </si>
  <si>
    <t>1.1.2</t>
  </si>
  <si>
    <t>1.1.3</t>
  </si>
  <si>
    <t>1.1.4</t>
  </si>
  <si>
    <t>1.1.5</t>
  </si>
  <si>
    <t>1.2</t>
  </si>
  <si>
    <t>1.2.1</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</si>
  <si>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</si>
  <si>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1.2.2</t>
  </si>
  <si>
    <t>1.2.3</t>
  </si>
  <si>
    <t>Министерство образования Пензенской области, ГАОУ ДПО "Институт регионального развития Пензенской области"</t>
  </si>
  <si>
    <t>1.2.5</t>
  </si>
  <si>
    <t>Министерство образования Пензенской области</t>
  </si>
  <si>
    <t>1.2.9</t>
  </si>
  <si>
    <t>Министерство образования Пензенской области, ГБНОУ ПО "Губернский лицей"</t>
  </si>
  <si>
    <t>Министерство образования Пензенской области, государственные образовательные организации Пензенской области, главным распорядителем бюджетных средств которых является Министерство образования Пензенской области</t>
  </si>
  <si>
    <t>Министерство образования Пензенской области, ГБУ ПО "Центр психолого-педагогической, медицинской и социальной помощи Пензенской области"</t>
  </si>
  <si>
    <t>1.2.15</t>
  </si>
  <si>
    <t>Основное мероприятие 1.3 «Развитие системы дополнительного образования детей»</t>
  </si>
  <si>
    <t>1.3</t>
  </si>
  <si>
    <t>1.4</t>
  </si>
  <si>
    <t>1.4.1</t>
  </si>
  <si>
    <t>1.4.2</t>
  </si>
  <si>
    <t>Министерство образования Пензенской области, государственные образовательные организации Пензенской области для детей-сирот и детей, оставшихся без попечения родителей, функции и полномочия учредителя в отношении которых осуществляет Министерство образования Пензенской области</t>
  </si>
  <si>
    <t>1.4.3</t>
  </si>
  <si>
    <t>Подпрограмма 2 «Комплексная модернизация системы профессионального образования Пензенской области»</t>
  </si>
  <si>
    <t>2</t>
  </si>
  <si>
    <t>2.1</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</si>
  <si>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</si>
  <si>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</si>
  <si>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Подпрограмма 4 «Обеспечение реализации государственной программы и прочих мероприятий к ней»</t>
  </si>
  <si>
    <t>Основное мероприятие 4.1 
«Обеспечение реализации мероприятий государственной программы»</t>
  </si>
  <si>
    <t xml:space="preserve">Министерство образования Пензенской области, органы местного самоуправления муниципальных районов (городских округов)
(по согласованию)
</t>
  </si>
  <si>
    <t>Итого по подпрограмме 4:</t>
  </si>
  <si>
    <t>Итого по подпрограмме 1:</t>
  </si>
  <si>
    <t>Итого по подпрограмме 2:</t>
  </si>
  <si>
    <t>1. 20
2. 50
3. 70</t>
  </si>
  <si>
    <t>процент осовения средств</t>
  </si>
  <si>
    <t>Выполнение основных этапов мероприятия и достижения показателей реализации мероприятия</t>
  </si>
  <si>
    <t>Отчет о ходе исполнения мероприятий с отражением конкретных, достигнутых результатов (выполненных работ, оказанных услуг и т.д.) с указанием един.изм.</t>
  </si>
  <si>
    <t>Возможные риски не реализации мероприятий, которые могут повлиять на выполнение целевого показателя, установленного в рамках выполнения мероприятий</t>
  </si>
  <si>
    <t>Причины невыполнения мероприятия, объемов финансирования мероприятия (проблемы организационного правового характера, а именно проведения конкурсных процедур, заключение госконтрактов, подготовка ПСД сокращение финансирования)</t>
  </si>
  <si>
    <t>1.3.6</t>
  </si>
  <si>
    <t>2.5</t>
  </si>
  <si>
    <t>2.5.1</t>
  </si>
  <si>
    <t>2.5.2</t>
  </si>
  <si>
    <t>2.5.3</t>
  </si>
  <si>
    <t>2.5.5</t>
  </si>
  <si>
    <t>4</t>
  </si>
  <si>
    <t>4.1</t>
  </si>
  <si>
    <t>4.1.2</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</si>
  <si>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</si>
  <si>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1.2.4</t>
  </si>
  <si>
    <t>1.2.12</t>
  </si>
  <si>
    <t>1.2.7</t>
  </si>
  <si>
    <t>2.5.4</t>
  </si>
  <si>
    <t>4.1.4</t>
  </si>
  <si>
    <t>"РАЗВИТИЕ ОБРАЗОВАНИЯ В ПЕНЗЕНСКОЙ ОБЛАСТИ"</t>
  </si>
  <si>
    <t>ОТЧЕТ об исполнении основных мероприятий (региональных проектов), мероприятий государственной программы Пензенской области</t>
  </si>
  <si>
    <t xml:space="preserve">№ основного мероприятия (регионального проекта), мероприятия в соответствии с номером Перечня основных мероприятий (региональных проектов), мероприятий государственной программы
</t>
  </si>
  <si>
    <t>Наименование основных мероприятий (региональных проектов), мероприятий</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</si>
  <si>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(администрирование)</t>
  </si>
  <si>
    <t>Проведение областного конкурса "Лучший воспитатель образовательной организации"</t>
  </si>
  <si>
    <t>Ресурсное обеспечение деятельности общеобразовательных организаций (вечерние школы)</t>
  </si>
  <si>
    <t>Ресурсное  обеспечение деятельности общеобразовательных организаций 
(ГБНОУ ПО "Губернский лицей")</t>
  </si>
  <si>
    <t>Ресурсное  обеспечение деятельности общеобразовательных  организаций (для обучения по адаптированным образовательным программам)</t>
  </si>
  <si>
    <t>Ресурсное  обеспечение деятельности ГБУ ПО "Центр психолого-педагогической, медицинской и социальной помощи Пензенской области"</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</si>
  <si>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t>
  </si>
  <si>
    <t>1.2.6</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</si>
  <si>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 (администрирование)</t>
  </si>
  <si>
    <t>Проведение регионального этапа всероссийского конкурса "Учитель года" и участие во всероссийском этапе</t>
  </si>
  <si>
    <t>1.3.2</t>
  </si>
  <si>
    <t>Ресурсное  обеспечение деятельности организаций, предоставляющих  дополнительное образование для  детей</t>
  </si>
  <si>
    <t>Поддержка системы массовых мероприятий по различным направлениям образования</t>
  </si>
  <si>
    <t>Ресурсное  обеспечение деятельности ГБУ ПО "Спасский детский дом"</t>
  </si>
  <si>
    <t>1.4.4</t>
  </si>
  <si>
    <t>Участие во всероссийских и окружных мероприятиях, проведение региональных мероприятий с целью интеграции детей-сирот и детей, оставшихся без попечения родителей, детей-инвалидов, детей с ограниченными возможностями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</si>
  <si>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</si>
  <si>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1.6. (Н03-1)</t>
  </si>
  <si>
    <t>Региональный проект "Современная школа"</t>
  </si>
  <si>
    <t>1.6.2</t>
  </si>
  <si>
    <t>1.7. (Н03-2)</t>
  </si>
  <si>
    <t>Региональный проект "Успех каждого ребенка"</t>
  </si>
  <si>
    <t>2.1.1</t>
  </si>
  <si>
    <t>Ресурсное обеспечение деятельности организаций профессионального образования</t>
  </si>
  <si>
    <t>2.4. (Н03-6)</t>
  </si>
  <si>
    <t>Региональный проект "Молодые профессионалы (Повышение конкурентоспособности профессионального образования)"</t>
  </si>
  <si>
    <t>Ресурсное обеспечение деятельности ГАОУ ДПО "Институт регионального развития Пензенской области"</t>
  </si>
  <si>
    <t>Обеспечение деятельности аппарата Министерства образования Пензенской области</t>
  </si>
  <si>
    <t>4.2</t>
  </si>
  <si>
    <t>4.2.1</t>
  </si>
  <si>
    <t>Основное мероприятие "Реализация отдельных мероприятий государственных программ Российской Федерации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</si>
  <si>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ГАПОУ ПО "Пензенский социально-педагогический колледж"</t>
  </si>
  <si>
    <t xml:space="preserve">Министерство образования Пензенской области
</t>
  </si>
  <si>
    <t>1.2.14</t>
  </si>
  <si>
    <t>Мероприятия по организации деятельности школьных спортивных клубов по футболу в муниципальных общеобразовательных организациях Пензенской области</t>
  </si>
  <si>
    <t xml:space="preserve">Министерство образования Пензенской области, органы местного самоуправления муниципальных районов (по согласованию)
</t>
  </si>
  <si>
    <t>4.3. (Н03-4)</t>
  </si>
  <si>
    <t>Региональный проект «Цифровая образовательная среда»</t>
  </si>
  <si>
    <t>4.3.1</t>
  </si>
  <si>
    <t>Государственная поддержка некоммерческих организаций в целях оказания психолого-педагогической, методической и консультативной помощи гражданам, имеющим детей</t>
  </si>
  <si>
    <t>2.1.2</t>
  </si>
  <si>
    <t>Обновление и совершенствование материально-технической базы профессиональных образовательных организаций</t>
  </si>
  <si>
    <t>Министерство образования Пензенской области, органы местного самоуправления муниципальных районов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</si>
  <si>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Проведение аттестации в целях установления квалификационной категории педагогических работников организаций, осуществляющих образовательную деятельность и находящихся 
в ведении Пензенской области, педагогических работников муниципальных и частных организаций, осуществляющих образовательную деятельность</t>
  </si>
  <si>
    <t>Проведение прочих мероприятий, исследований и мониторингов в сфере образования</t>
  </si>
  <si>
    <t>Обучается 4 детей-инвалидов</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</si>
  <si>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</si>
  <si>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 (администрирование)</t>
  </si>
  <si>
    <t>Обучение детей-инвалидов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в соответствии с частью 4 статьи 5 Закона Пензенской области от 30.06.2009 № 1752-ЗПО «О реализации основных гарантий прав и законных интересов ребенка в Пензенской области» (с последующими изменениями)</t>
  </si>
  <si>
    <t>Министерство образования Пензенской области, АНО ДО "Кванториум НЭЛ"</t>
  </si>
  <si>
    <t>Министерство образования Пензенской области, органы местного самоуправления муниципальных районов и городских округов (по согласованию)</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</si>
  <si>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</si>
  <si>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</si>
  <si>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t>
  </si>
  <si>
    <t>Обеспечение печатными изданиями "Дневник школьника Пензенской области" муниципальных районов и городских округов Пензенской области</t>
  </si>
  <si>
    <t>Основное мероприятие 1.4 «Реализация государственной политики в сфере защиты детей-сирот и детей, оставшихся без попечения родителей»</t>
  </si>
  <si>
    <t xml:space="preserve">Субвенция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 </t>
  </si>
  <si>
    <t>Субвенция на исполнение государственных полномочий по организации и осуществлению деятельности по опеке и попечительству</t>
  </si>
  <si>
    <t>Модернизация  инфраструктуры общего образования (проведение капитального ремонта, реконструкции, строительства (пристроя к зданиям) зданий школ, возврат в систему общего образования зданий, используемых не по назначению, приобретение (выкуп), аренда зданий и помещений), в том числе оснащение (переоснащение) новых мест</t>
  </si>
  <si>
    <t>Реализация мероприятия "Субсидии на реализацию пилотных проектов по обновлению содержания и технологий дополнительного образования по приоритетным направлениям" приоритетного проекта "Доступное дополнительное образование для детей" направления (подпрограммы) "Развитие дополнительного образования детей и реализация мероприятий молодежной политики" государственной программы Российской Федерации "Развитие образования"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</si>
  <si>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</si>
  <si>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</si>
  <si>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1.3.4</t>
  </si>
  <si>
    <t>Функционирование детского технопарка АНО ДО "Кванториум НЭЛ" и мобильных технопарков АНО ДО "Кванториум НЭЛ"</t>
  </si>
  <si>
    <t>2.1.3</t>
  </si>
  <si>
    <t>Ресурсное обеспечение центров 
цифрового образования "IT-куб" государственных автономных профессиональных образовательных учреждений Пензенской области</t>
  </si>
  <si>
    <t>Проведение мероприятий, направленных на подготовку, участие и поддержку одаренных детей,  в том числе организация и проведение региональных олимпиад по общеобразовательным предметам, научно-практических конференций, учебных сборов, участие команды Пензенской области во всероссийских и международных олимпиадах, а также предоставление единовременных денежных выплат победителям и призерам заключительного этапа всероссийской олимпиады школьников и педагогам, их подготовившим (Порядок предоставления единовременной денежной выплаты устанавливается  Министерством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</si>
  <si>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 Министерство физической культуры и спорта Пензенской области, функции и полномочия учредителя в отношении которых осуществляет Министерство физической культуры и спорта Пензенской области</t>
  </si>
  <si>
    <t>Министерство образования Пензенской области, органы местного самоуправления муниципальных районов и городских округов (по согласованию), Департамент градостроительства и архитектуры Пензенской области, Министерство строительства и дорожного хозяйства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</si>
  <si>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</si>
  <si>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1.2.23</t>
  </si>
  <si>
    <t>1.2.24</t>
  </si>
  <si>
    <t>1.6.5</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</si>
  <si>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</si>
  <si>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1.6.6</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</si>
  <si>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</si>
  <si>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инистерство образования Пензенской области; государственные организации, функции и полномочия учредителя в отношении которых осуществляет Министерство образования Пензенской области</t>
  </si>
  <si>
    <t>Создание детских технопарков "Кванториум"</t>
  </si>
  <si>
    <t>1.6.7</t>
  </si>
  <si>
    <t>Министерство образования Пензенской области; государственные организации,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</si>
  <si>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1.6.8</t>
  </si>
  <si>
    <t>1.7.2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</si>
  <si>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</si>
  <si>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Ресурсное обеспечение центра опережающей профессиональной подготовки</t>
  </si>
  <si>
    <t>2.1.4</t>
  </si>
  <si>
    <t>Обеспечение выплат ежемесячного денежного вознаграждения за классное руководство педагогическим работникам организаций среднего профессионального образования, реализующих образовательные программы подготовки квалифицированных рабочих, служащих и подготовки специалистов среднего звена на базе основного общего образования, в том числе адаптированные программы, на которых возложено исполнение функций классного руководства в группах 1 и 2 курсов</t>
  </si>
  <si>
    <t>2.1.5</t>
  </si>
  <si>
    <t>2.4.4</t>
  </si>
  <si>
    <t>Создание условий для повышения практикоориентированности образовательных программ, в том числе для внедрения адаптивных и гибких образовательных программ</t>
  </si>
  <si>
    <t>Осуществление денежных выплат молодым специалистам (педагогическим работникам государственных (муниципальных) образовательных организаций)</t>
  </si>
  <si>
    <t>Обеспечение образовательных организаций материально-технической базой для внедрения цифровой образовательной среды</t>
  </si>
  <si>
    <t>4.3.3</t>
  </si>
  <si>
    <t>1) 70; 2) 100; 3) 50</t>
  </si>
  <si>
    <t>1.4.7</t>
  </si>
  <si>
    <t>Выплаты, установленные Законом Пензенской области от 12.09.2006 № 1098-ЗПО «О мерах социальной поддержки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проживающих на территории Пензенской области»</t>
  </si>
  <si>
    <t>2.1.7</t>
  </si>
  <si>
    <t>2.1.8</t>
  </si>
  <si>
    <t>2.1.9</t>
  </si>
  <si>
    <t>Выплаты, установленные Законом Пензенской области от 04.07.2013 № 2413-ЗПО «Об образовании в Пензенской области»</t>
  </si>
  <si>
    <t>Выплата стипендий студентам, обучающимся по очной форме обучения в государственных профессиональных образовательных организациях Пензенской области за счет бюджетных ассигнований бюджета Пензенской области, а также оказание материальной поддержки нуждающимся обучающимся</t>
  </si>
  <si>
    <t>январь-декабрь 2022 года.
Доля компенсации родительской платы 
за присмотр и уход за детьми 
в образовательных организациях, реализующих образовательные программы дошкольного образования:
1) на первого ребенка 
2) на второго ребенка
3) на третьего ребенка и последующих детей, %</t>
  </si>
  <si>
    <t>Субвенции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</si>
  <si>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1.2.28</t>
  </si>
  <si>
    <t>1.2.29</t>
  </si>
  <si>
    <t>1.2.30</t>
  </si>
  <si>
    <t>Модернизация школьных систем образования в государственных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</si>
  <si>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и Министерство строительства и дорожного хозяйства Пензенской области</t>
  </si>
  <si>
    <t>1.2.31</t>
  </si>
  <si>
    <t>Субсидия на реализацию мероприятий по модернизации школьных систем образования в муниципальных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</si>
  <si>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t>
  </si>
  <si>
    <t>1.2.32</t>
  </si>
  <si>
    <t>Министерство образования Пензенской области,ГАОУ ДПО "Институт регионального развития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</si>
  <si>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1.2.33</t>
  </si>
  <si>
    <t>1.4.5</t>
  </si>
  <si>
    <t>Награждение участников и победителя финала областного конкурса "Успешная семья"</t>
  </si>
  <si>
    <t>1.6.9</t>
  </si>
  <si>
    <t>Создание новых мест в общеобразовательных организациях в связи с ростом числа обучающихся, вызванным демографическим фактором</t>
  </si>
  <si>
    <t>1.6.10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</si>
  <si>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</si>
  <si>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1.6.11</t>
  </si>
  <si>
    <t>Создание новых мест в общеобразовательных организациях при осуществлении капитальных вложений в объекты капитального строительства</t>
  </si>
  <si>
    <t>Министерство образования Пензенской области, Министерство строительства и дорожного хозяйства Пензенской области, администрация Пензенского района</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</si>
  <si>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</si>
  <si>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1.7.7</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</si>
  <si>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</si>
  <si>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2.1.10</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</si>
  <si>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 Министерство труда, социальной защиты и демографии Пензенской области, государственные организации Пензенской области, функции и полномочия учредителя в отношении которых осуществляет Министерство труда, социальной защиты и демографии Пензенской области, Министерство здравоохранения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здравоохранения Пензенской области</t>
  </si>
  <si>
    <t>2.4.5</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</si>
  <si>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</si>
  <si>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2.5.8</t>
  </si>
  <si>
    <t>Награждение победителей областного конкурса для педагогических работников, преподающих дисциплины сферы информационных технологий</t>
  </si>
  <si>
    <t>Субвенции на исполнение государственных полномочий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а также педагогическим работникам образовательных организаций, достигшим возраста для мужчин 60 лет, для женщин 55 лет либо ранее достижения этого возраста при возникновении права на досрочную страховую пенсию по старости или установлении (назначении) им досрочной страховой пенсии по старости, страховой пенсии по инвалидности в соответствии с Федеральным законом от 28 декабря 2013 года № 400-ФЗ «О страховых пенсиях» и проживающим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десяти лет</t>
  </si>
  <si>
    <t>Социологическое исследование в целях определения рейтинга глав администраций муниципальных образований Пензенской области и руководителей органов государственной власти Пензенской области, отражающего отношение населения к ним и уровень доверия в 2022 году</t>
  </si>
  <si>
    <t>4.1.7</t>
  </si>
  <si>
    <t>Министерство образования Пензенской области, ГАОУ ДПО «Институт регионального развития Пензенской области»</t>
  </si>
  <si>
    <t>4.1.8</t>
  </si>
  <si>
    <t>Осуществление переданных полномочий Российской Федерации в сфере образования, указанных в части 1 статьи 7 Федерального закона от 29.12.2012 № 273-ФЗ «Об образовании в Российской Федерации»</t>
  </si>
  <si>
    <t>4.1.9</t>
  </si>
  <si>
    <t>4.1.10</t>
  </si>
  <si>
    <t>Реализация пилотных проектов, направленных на повышение качества образования на территории Пензенской области</t>
  </si>
  <si>
    <t>январь-декабрь 2022 года.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t>
  </si>
  <si>
    <t>январь-декабрь 2022 года.
Доля детей, получающих дошкольное образование, в общей численности детей дошкольного возраста, посещающих муниципальные дошкольные образовательные организации и частные дошкольные образовательные организации, %</t>
  </si>
  <si>
    <t>апрель-декабрь 2022 года.
Количество педагогических работников-победителей и призеров конкурса, человек</t>
  </si>
  <si>
    <t>январь-декабрь 2022 года.
Количество организаций, ед.</t>
  </si>
  <si>
    <t>январь-декабрь 2022 года.
Доля обучающихся, получающих начальное, основное и среднее общее образование, в общей численности обучающихся 
в муниципальных общеобразовательных организациях, %</t>
  </si>
  <si>
    <t>апрель-декабрь 2022 года.
Количество учителей - победителей и призеров регионального этапа конкурса, человек</t>
  </si>
  <si>
    <t>январь-декабрь 2022 года.
Количество проведенных региональных олимпиад по общеобразовательным предметам, научно-практических конференций и учебных сборов, ед.;
количество победителей и призеров заключительного этапа всероссийской олимпиады школьников, ед.</t>
  </si>
  <si>
    <t>январь-декабрь 2022 года.
Доля детей-инвалидов, обучающихся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от общего количества детей-инвалидов, обратившихся за данной услугой, %</t>
  </si>
  <si>
    <t>январь-декабрь 2022 года.
Количество обучающихся, состоящих в школьных спортивных клубах по футболу в муниципальных общеобразовательных организациях Пензенской области, человек</t>
  </si>
  <si>
    <t>июль-декабрь 2022 года.
Доля обучающихся 2-5 классов муниципальных образовательных организаций, получивших печатное издание «Дневник школьника Пензенской области», от общего числа обучающихся 2-5 классов муниципальных образовательных организаций, %</t>
  </si>
  <si>
    <t>январь-декабрь 2022 года.
Доля обучающихся, получающих начальное общее образование в государственных и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государственных и муниципальных образовательных организациях , %</t>
  </si>
  <si>
    <t>январь-декабрь 2022 года.
Доля лиц, которым представлена денежная компенсация бесплатного двухразового питания обучающимся с ограниченными возможностями здоровья, в общем количестве обратившихся, %</t>
  </si>
  <si>
    <t>октябрь-декабрь 2022 года.
Количество объектов, в которых в полном объеме выполнены мероприятия по капитальному ремонту общеобразовательных организаций, ед.</t>
  </si>
  <si>
    <t xml:space="preserve">январь-декабрь 2022 года.
Количество организаций, ед.
</t>
  </si>
  <si>
    <t>январь-декабрь 2022 года.
Доля лиц, которым предоставлены меры социальной поддержки, в общем количестве обратившихся, %</t>
  </si>
  <si>
    <t>январь-декабрь 2022 года.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по организации и осуществлению деятельности по опеке и попечительству, 
а также выполнение полномочий органов опеки и попечительства, ед.</t>
  </si>
  <si>
    <t>октябрь-декабрь 2022 года.
Количество мероприятий, шт.</t>
  </si>
  <si>
    <t>январь-декабрь 2022 года.
Доля лиц в организациях,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общем количестве обратившихся, %</t>
  </si>
  <si>
    <t>октябрь-декабрь 2022 года.
Количество новых мест в общеобразовательных организациях Пензенской области, в том числе введенных путем строительства (приобретения) объектов инфраструктуры общего образования, место</t>
  </si>
  <si>
    <t>июль-декабрь 2022 года.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ед.</t>
  </si>
  <si>
    <t>июль-декабрь 2022 года.
На базе общеобразовательных организаций созданы и функционируют детские технопарки «Кванториум»,  ед.</t>
  </si>
  <si>
    <t>апрель-декабрь 2022 года.
Создано новых мест в общеобразовательных организациях в связи с ростом числа обучающихся, вызванным демографическим фактором, место</t>
  </si>
  <si>
    <t>июль-декабрь 2022 года.
Обеспечена реализация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человек</t>
  </si>
  <si>
    <t>апрель-декабрь 2022 года.
Создано новых мест в общеобразовательных организациях, возникающих при осуществлении капитальных вложений в объекты капитального строительства,  место</t>
  </si>
  <si>
    <t>июль-декабрь 2022 года.
11) количество общеобразовательных организаций, в которых обновлена материально-техническая база для занятия физической культурой и спортом;ед.
2) количество обучающихся в общеобразовательных организациях, в которых обновлена материально-техническая база для занятия физической культурой и спортом;ед.
3) количество общеобразовательных организаций, в которых отремонтированы спортивные залы;ед.
4) количество общеобразовательных организаций, в которых имеющиеся аудитории перепрофилированы под спортивные залы для занятия физической культурой и спортом;ед.
5) увеличение количества школьных спортивных клубов для занятия физической культурой и спортом, которые созданы в организациях;ед.
6) количество общеобразовательных организаций, в которых открытые плоскостные спортивные сооружения оснащены спортивным инвентарем и оборудованием, ед.</t>
  </si>
  <si>
    <t>июль-декабрь 2022 года.
Созданы новые места в образовательных организациях различных типов для реализации дополнительных общеразвивающих программ всех направленностей, тысяча единиц</t>
  </si>
  <si>
    <t>январь-декабрь 2022 года.
Количество центров, ед.</t>
  </si>
  <si>
    <t>январь-декабрь 2022 года.
Процент охвата обеспечением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 %</t>
  </si>
  <si>
    <t>январь-декабрь 2022 года.
Доля лиц,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общей количестве обратившихся, %</t>
  </si>
  <si>
    <t>январь-декабрь 2022 года.
Количество выплат ежемесячного денежного вознаграждения за классное руководство (кураторство)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предоставляемых работникам образовательных организаций,%</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</si>
  <si>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</si>
  <si>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январь-декабрь 2022 года.
1) Доля образовательных организаций среднего профессионального и высшего образования, в которых обеспечены условия для получения среднего профессионального и высшего образования инвалидами и лицами 
с ограниченными возможностями здоровья, в том числе с использованием дистанционных образовательных технологий, в общем количестве таких организаций,%
2) Доля студентов средних профессиональных образовательных организаций, обучающихся по образовательным программам, в реализации которых участвуют работодатели (включая организацию учебной и производственной практики, предоставление оборудования и материалов, участие в разработке образовательных программ и оценке результатов их освоения, проведении учебных занятий), в общей численности студентов профессиональных образовательных организаций,%
3) Доля профессиональных образовательных организаций, в которых осуществляется подготовка кадров по 50 наиболее перспективным и востребованным на рынке труда профессиям и специальностям, требующим среднего профессионального образования, в общем количестве профессиональных образовательных организаций,%</t>
  </si>
  <si>
    <t>июль-декабрь 2022 года.
Создана (обновлена) материально-техническая база образовательных организаций, реализующих программы среднего профессионального образования, единица</t>
  </si>
  <si>
    <t>январь-декабрь 2022 года.
Доля педагогических работников, прошедших аттестацию, от числа педагогических работников, подавших заявление на аттестацию, %</t>
  </si>
  <si>
    <t>январь-декабрь 2022 года.
Доля студентов, обучающихся по целевому приему и получающих меры социальной поддержки, от общего числа студентов, представивших необходимые документы для осуществления выплаты, %</t>
  </si>
  <si>
    <t>октябрь-декабрь 2022 года.
Количество победителей, чел.</t>
  </si>
  <si>
    <t>январь–декабрь 2022 г.
Выполнение плана деятельности Министерства образования Пензенской области, %</t>
  </si>
  <si>
    <t>январь–декабрь 2022 г.
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 %</t>
  </si>
  <si>
    <t>январь–декабрь 2022 г.
Количество проведенных процедур, ед.:
1) Федеральный государственный контроль (надзор) в сфере образования в отношении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2) Государственный контроль (надзор) за реализацией органами местного самоуправления полномочий в сфере образования;
3) Лицензирование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4) Государственная аккредитация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8 части 1 статьи 6 Федерального закона от 29.12.2012 № 273-ФЗ «Об образовании в Российской Федерации»;
5) Подтверждение документов об образовании и (или) о квалификации.</t>
  </si>
  <si>
    <t>апрель–декабрь 2022 г.
Количество пилотных проектов, направленных на повышение качества образования на территории Пензенской области, ед.</t>
  </si>
  <si>
    <t>апрель-декабрь 2022 года.
1. Число детей и подростков, охваченных проектом (чел/час), 
2. Количество сельских поселений, охваченных проектом (ед)
3. Количество программ дополнительного образования для удовлетворения различных видов социально-творческой деятельности (ед)</t>
  </si>
  <si>
    <t xml:space="preserve">июль-декабрь 2022 г.
Созданы центры цифрового образования детей "IT-куб", ед. 
</t>
  </si>
  <si>
    <t>июль-декабрь 2022 г.
Образовательные организации обеспечены материально-технической базой для внедрения цифровой образовательной среды, ед.</t>
  </si>
  <si>
    <t>Выплаты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</si>
  <si>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Более 54,2 тыс.  детей получили дошкольное образование, чел.</t>
  </si>
  <si>
    <t>январь-декабрь 2022 года.
Доля педагогических работников образовательных организаций, получивших ежемесячное денежное вознаграждение за классное руководство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такой категории), %</t>
  </si>
  <si>
    <t>Расходы на организацию изучения истории Пензенского края, издание научной литературы и приобретение учебно-методического пособия</t>
  </si>
  <si>
    <t>октябрь-декабрь 2022 года.
1) Количество томов книги "История Пензенского края", шт.;
2) Количество экземпляров, экземпляров;
3) количество учебно-методических пособий, экземпляров</t>
  </si>
  <si>
    <t>январь-декабрь 2022 года.
Численность детей, охваченных дополнительными общеобразовательными программами, человек</t>
  </si>
  <si>
    <t>1)-;
2)-;
3)13;
4)-;
5)13;
6)-.</t>
  </si>
  <si>
    <t>октябрь-декабрь 2022 года.
Доля получивших выплатs молодых специалистов (педагогических работников государственных (муниципальных) образовательных организаций) от общего числа получателей, %</t>
  </si>
  <si>
    <t>4.1.11</t>
  </si>
  <si>
    <t>Расходы на издание антологии «Пензенский край в мемуарах, художественной литературе и исследованиях»</t>
  </si>
  <si>
    <t>3 квартал 2022 года.
Количество изданий, ед.</t>
  </si>
  <si>
    <t>Поддержка совместно с Российским научным фондом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</si>
  <si>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21;0</t>
  </si>
  <si>
    <t>апрель-декабрь 2022 года.
Количество проведенных мероприятий, ед.</t>
  </si>
  <si>
    <t>июль-декабрь 2022 года.
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 ед.</t>
  </si>
  <si>
    <t xml:space="preserve">январь-декабрь 2022 года.
1)Доля проведенных мероприятий, исследований и мониторингов от заявленных, %;
2)Количество награжденных, чел.
</t>
  </si>
  <si>
    <t>Создание центра цифрового образования детей</t>
  </si>
  <si>
    <t xml:space="preserve">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</si>
  <si>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2 квартал 2022 года.
Количество семей, получивших денежное вознаграждение, семей</t>
  </si>
  <si>
    <t>январь-декабрь 2022 года.
Доля педагогических работников государственных организаций профессионального образования, получивших вознаграждение за исполнение функций классного руководства, на которых возложено исполнение функций классного руководства в группах 1 и 2 курсов, в общей численности педагогических работников данной категории, %</t>
  </si>
  <si>
    <t>январь-декабрь 2022 года.
Доля фактически выплаченных государственных академических стипендий студентам и государственных социальных стипендий студентам, обучающимся по очной форме обучения, от назначенных распорядительным актом руководителя организации, %</t>
  </si>
  <si>
    <t>Предоставление гражданину в период обучения в организации, осуществляющей образовательную деятельность по образовательным программам среднего профессионального и высшего образований, мер поддержки. Порядок предоставления мер поддержки устанавливается Министерством образования Пензенской области по результатам отбора граждан, поступающих на обучение по образовательным программам среднего профессионального и высшего образования, и заключивших договора о целевом обучении на территории Пензенской области в целях подготовки высококвалифицированных педагогических кадров в сфере образования</t>
  </si>
  <si>
    <t>январь-декабрь 2022 года.
Количество муниципальных образований, участвующих в социологическом исследовании, ед.</t>
  </si>
  <si>
    <t>апрель-декабрь 2022 года.
Количество проектов, реализуемых на территории Пензенской области совместно с Российским научным фондом, ед.</t>
  </si>
  <si>
    <t>Реализуются мероприятия по организации деятельности школьных спортивных клубов по футболу в муниципальных общеобразовательных организациях Пензенской области. В результате этого 200 обучающихся состоят в школьных спортивных клубах по футболу в муниципальных общеобразовательных организациях Пензенской области.</t>
  </si>
  <si>
    <t>Закуплено и выдано 56350 экземпляров "Дневника школьника Пензенской обалсти"</t>
  </si>
  <si>
    <t>800 человек обучаются по программам детского технопарка;
1000 человек - по программам мобильного технопарка</t>
  </si>
  <si>
    <t>Более 110 детей получают выплату</t>
  </si>
  <si>
    <t>22 центра образования естественно-научной и технологической направленностей «Точка роста» начали работу на базе школ сел и малых городов Пензенской области с 1 сентября 2022 года</t>
  </si>
  <si>
    <t>В ГБОУ "Неверкинская школа-интернат" обновлена материально-техническая база мастерских, учебных кабинетов, приобретены дидактические материалы и пособия</t>
  </si>
  <si>
    <t>На базе МБОУ «Средняя общеобразовательная школа № 226» г. Заречного создан детский технопарк "Кванториум"</t>
  </si>
  <si>
    <t>Трое учителей, прибывших в сельскую местность, получили компенсационные выплаты в размере 1000,0 тыс.руб.</t>
  </si>
  <si>
    <t>В рамках создания новых мест в образовательных организациях для реализации дополнительных общеразвивающих программ закуплено компьютерное оборудование, ноутбуки, учебная литература, комплекты для робототехники</t>
  </si>
  <si>
    <t>В 13 общеобразовательных организациях отремонтированы спортивные залы</t>
  </si>
  <si>
    <t>В 4 учреждениях среднего профессионального образования обновлена материальная база (стеллажи, печи, весы, термометры и т.д.)</t>
  </si>
  <si>
    <t>Обеспечение участия команд Пензенской области в соревнованиях WorldSkills и Абилимпикс</t>
  </si>
  <si>
    <t>Открыты новые мастерские на базе 4 учреждений среднего профессионального образования (Пензенский колледж пищевой промышленности и коммерции, Ит-колледж,Кузнецкий многопрофильный колледж и Пензенский колледж транспортных технологий)</t>
  </si>
  <si>
    <t>2500 педагогов прошли аттестацию</t>
  </si>
  <si>
    <t>Издано 2000 экземпляров антологии "Пензенский край в мемуарах, художественной литературе и исследованиях"</t>
  </si>
  <si>
    <t>Приобретено и поставелно в 40 образовательных организаций компьютерное оборудование</t>
  </si>
  <si>
    <t>Центр открыт на базе средней школы №66 им. В.А. Стукалова г. Пензы. Создание центра позволит обеспечить на инфраструктурно-содержательном уровне продвижение компетенций в области цифровизации среди подрастающего поколения, а также станет эффективным механизмом ранней профориентации при осуществлении обучающимися выбора будущей профессии и построении траектории собственного развития.</t>
  </si>
  <si>
    <t>1) 20;
2) 50;
3) 70</t>
  </si>
  <si>
    <t>Государственная программа Пензенской области "Развитие образования в Пензенской области"</t>
  </si>
  <si>
    <t>х</t>
  </si>
  <si>
    <t>ИТОГО ПО ГОСПРОГРАММЕ</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</si>
  <si>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</si>
  <si>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за 4 квартал 2022 года</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</si>
  <si>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</si>
  <si>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1)1;
2)1000;
3)10000</t>
  </si>
  <si>
    <t xml:space="preserve">1)1;
2)1000;
3)10000
</t>
  </si>
  <si>
    <t>Модернизация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</si>
  <si>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октябрь-декабрь 2022 года.
Количество общеобразовательных организаций, в которых осуществлена замена технологического оборудования 
в пищеблоках, ед.</t>
  </si>
  <si>
    <t>В 2022 году начато строительство школы на 2425 мест в с. Засечное 
со сроком реализации 2022-2024 годы. 
22.03.2022 заключен муниципальный контракт с единственным поставщиком между Администрацией Пензенского района и СК «Термодом»
15.08.2022 подписано дополнительное соглашение к контракту в связи с удорожанием строительных материалов
18.07.2022 заключен муниципальный контракт на строительный контроль 
Подрядной организацией осуществляется активное строительство с целью досрочного ввода здания школы на 2425 мест в эксплуатацию до 01.09.2023, к началу 2023-2024 учебного года. 
Строительная готовность составляет 60%.
В федеральном мониторинге строительство данного объекта находится в зеленой зоне.</t>
  </si>
  <si>
    <t>1) 100
2) 2</t>
  </si>
  <si>
    <t>23 студента получают меры поддержки (дополнительную стипендию)</t>
  </si>
  <si>
    <t>1) 13;
2) 2;
3) 75;
4) 6;
5)100</t>
  </si>
  <si>
    <t>1) 4500;
2) 30;
3) -</t>
  </si>
  <si>
    <t>1)13;
2)2;
3)125;
4)13;
5)387</t>
  </si>
  <si>
    <t xml:space="preserve">В 2022-2023 годах будет осуществляться строительство школы г. Пенза в районе ул. Измайлова, 76. 
25.02.2022 между Министерством строительства и дорожного хозяйства Пензенской области и администрацией г. Пенза заключено соглашение о предоставлении субсидии бюджету города Пензы. 
30.03.2022 заключен муниципальный контракт УКС города Пензы с СК «Термодом» на строительно-монтажные работы
Планируемая дата ввода объекта в эксплуатацию – 20.12.2023. 
В федеральном мониторинге строительство данного объекта находится в зеленой зоне.
</t>
  </si>
  <si>
    <t>10 человек получили выплаты по итогам конкурса</t>
  </si>
  <si>
    <t>Более 134 тыс. обучающихся получили начальное, основное и среднее общее образование, чел.</t>
  </si>
  <si>
    <t>Произведены выплаты ежемесячного денежного вознаграждения за классное руководство 6 649 педагогическим работникам муниципальных общеобразовательных организаций</t>
  </si>
  <si>
    <t>Ежемесячно получено выплат на 2132 ребенка-сироту, ед.</t>
  </si>
  <si>
    <t>ППМС центр Пензенской области в течение года оказывал услуги психолого-педагогической помощи</t>
  </si>
  <si>
    <t>Ежемесячно более 11 тыс педагогов получали компенсацию по коммунальным расходам, чел.</t>
  </si>
  <si>
    <t>Выплаты получают 90 человек</t>
  </si>
  <si>
    <t>Выплаты получают 675 педагогов</t>
  </si>
  <si>
    <t xml:space="preserve">Школа на 375 мест в с. Чемодановка Бессоновского районавведена в эксплуатацию. Разрешение на ввод от 16.12.2022
</t>
  </si>
  <si>
    <t xml:space="preserve">Организовано бесплатное горячее питание 54959 обучающихся, получающих начальное общее образование в муниципальных образовательных организациях </t>
  </si>
  <si>
    <t>Выплаты получают 487 обучающихся с ОВЗ</t>
  </si>
  <si>
    <t>Выплаты получают 158 обучающихся с ОВЗ</t>
  </si>
  <si>
    <t>Обеспечение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t>
  </si>
  <si>
    <t>Выплаты получают 354 педагога</t>
  </si>
  <si>
    <t>Стипендию получают более 7 тыс. обучающихся</t>
  </si>
  <si>
    <t>Более 3000 обучающихся обеспечены питаннием</t>
  </si>
  <si>
    <t>В ГКОУ «Нижнеломовская школа-интернат» проведен капитальный ремонт</t>
  </si>
  <si>
    <t>В 10 общеобразовательных организациях завершены работы по капитальному ремонту</t>
  </si>
  <si>
    <t>Выплату получили 794 молодых специалиста</t>
  </si>
  <si>
    <t>апрель-декабрь 2022 года.
Количество оказанных услуг психолого-педагогической помощи,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ед.</t>
  </si>
  <si>
    <t>Ежемесячно численность детей, на которых была выплачена компенсация, составила:
- первый ребенок- 4736;
- второй ребенок - 6887;
- третий ребенок - 1896, чел.</t>
  </si>
  <si>
    <t xml:space="preserve">апрель-декабрь 2022 года.
Количество профессиональных образовательных организаций, в которых проведены мероприятия по обновлению и совершенствованию материально-технической базы, ед.
</t>
  </si>
  <si>
    <t>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</si>
</sst>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b/>
      <sz val="10"/>
      <name val="Times New Roman"/>
      <family val="1"/>
      <charset val="204"/>
    </font>
    <font>
      <b/>
      <sz val="10"/>
      <name val="Arial"/>
      <family val="2"/>
      <charset val="204"/>
    </font>
    <font>
      <sz val="10"/>
      <name val="Times New Roman"/>
      <family val="1"/>
      <charset val="204"/>
    </font>
    <font>
      <b/>
      <sz val="10"/>
      <color indexed="8"/>
      <name val="Times New Roman"/>
      <family val="1"/>
      <charset val="204"/>
    </font>
    <font>
      <sz val="10"/>
      <name val="Arial"/>
      <family val="2"/>
      <charset val="204"/>
    </font>
  </fonts>
  <fills count="4">
    <fill>
      <patternFill patternType="none"/>
    </fill>
    <fill>
      <patternFill patternType="gray125"/>
    </fill>
    <fill>
      <patternFill patternType="solid">
        <fgColor indexed="50"/>
        <bgColor indexed="64"/>
      </patternFill>
    </fill>
    <fill>
      <patternFill patternType="solid">
        <fgColor indexed="4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56">
    <xf numFmtId="0" fontId="0" fillId="0" borderId="0" xfId="0"/>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2" fillId="0" borderId="0" xfId="0" applyFont="1" applyFill="1"/>
    <xf numFmtId="0" fontId="1" fillId="0" borderId="0" xfId="0" applyFont="1" applyFill="1"/>
    <xf numFmtId="0" fontId="1" fillId="0" borderId="1" xfId="0" applyFont="1" applyFill="1" applyBorder="1" applyAlignment="1">
      <alignment horizontal="center" vertical="top" wrapText="1"/>
    </xf>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5" fillId="0" borderId="1" xfId="0" applyFont="1" applyFill="1" applyBorder="1" applyAlignment="1">
      <alignment horizontal="center" vertical="center" wrapText="1"/>
    </xf>
    <xf numFmtId="164" fontId="1" fillId="0" borderId="0" xfId="0" applyNumberFormat="1" applyFont="1" applyFill="1" applyBorder="1"/>
    <xf numFmtId="164" fontId="3" fillId="0" borderId="0" xfId="0" applyNumberFormat="1" applyFont="1" applyFill="1" applyAlignment="1">
      <alignment horizontal="center" vertical="top"/>
    </xf>
    <xf numFmtId="164" fontId="1" fillId="0" borderId="0" xfId="0" applyNumberFormat="1" applyFont="1" applyFill="1"/>
    <xf numFmtId="0" fontId="0" fillId="0" borderId="0" xfId="0" applyFill="1" applyBorder="1"/>
    <xf numFmtId="0" fontId="4" fillId="0" borderId="0" xfId="0" applyFont="1" applyFill="1" applyAlignment="1">
      <alignment horizontal="center" vertical="top"/>
    </xf>
    <xf numFmtId="0" fontId="0" fillId="0" borderId="0" xfId="0" applyFill="1"/>
    <xf numFmtId="0" fontId="4" fillId="3" borderId="0" xfId="0" applyFont="1" applyFill="1"/>
    <xf numFmtId="0" fontId="3" fillId="3" borderId="5" xfId="0" applyFont="1" applyFill="1" applyBorder="1" applyAlignment="1">
      <alignment horizontal="justify" vertical="center"/>
    </xf>
    <xf numFmtId="0" fontId="7" fillId="0" borderId="0" xfId="0" applyFont="1" applyFill="1" applyBorder="1"/>
    <xf numFmtId="0" fontId="7" fillId="0" borderId="0" xfId="0" applyFont="1" applyFill="1"/>
    <xf numFmtId="0" fontId="5" fillId="0" borderId="1" xfId="0" applyFont="1" applyFill="1" applyBorder="1" applyAlignment="1">
      <alignment horizontal="justify" vertical="top" wrapText="1"/>
    </xf>
    <xf numFmtId="0" fontId="1" fillId="0" borderId="0" xfId="0" applyFont="1" applyFill="1" applyAlignment="1">
      <alignment horizontal="center" vertical="top"/>
    </xf>
    <xf numFmtId="0" fontId="2"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pplyProtection="1">
      <alignment horizontal="center" vertical="top" wrapText="1"/>
      <protection locked="0"/>
    </xf>
    <xf numFmtId="164" fontId="1" fillId="0" borderId="1" xfId="0" applyNumberFormat="1" applyFont="1" applyFill="1" applyBorder="1" applyAlignment="1" applyProtection="1">
      <alignment horizontal="center" vertical="top" wrapText="1"/>
      <protection locked="0"/>
    </xf>
    <xf numFmtId="0" fontId="5" fillId="0" borderId="1" xfId="0" applyFont="1" applyFill="1" applyBorder="1" applyAlignment="1">
      <alignment horizontal="center" vertical="top" wrapText="1"/>
    </xf>
    <xf numFmtId="0" fontId="6" fillId="3" borderId="1" xfId="0" applyFont="1" applyFill="1" applyBorder="1" applyAlignment="1">
      <alignment horizontal="center" vertical="top" wrapText="1"/>
    </xf>
    <xf numFmtId="164" fontId="3" fillId="3" borderId="1" xfId="0" applyNumberFormat="1" applyFont="1" applyFill="1" applyBorder="1" applyAlignment="1">
      <alignment horizontal="center" vertical="top"/>
    </xf>
    <xf numFmtId="164" fontId="6" fillId="3" borderId="1" xfId="0" applyNumberFormat="1" applyFont="1" applyFill="1" applyBorder="1" applyAlignment="1">
      <alignment horizontal="center" vertical="top" wrapText="1"/>
    </xf>
    <xf numFmtId="0" fontId="6" fillId="3" borderId="5" xfId="0"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164" fontId="3" fillId="2" borderId="11" xfId="0" applyNumberFormat="1" applyFont="1" applyFill="1" applyBorder="1" applyAlignment="1">
      <alignment horizontal="center" wrapText="1"/>
    </xf>
    <xf numFmtId="164" fontId="3" fillId="2" borderId="11" xfId="0" applyNumberFormat="1" applyFont="1" applyFill="1" applyBorder="1" applyAlignment="1">
      <alignment horizontal="center"/>
    </xf>
    <xf numFmtId="0" fontId="2" fillId="0" borderId="0" xfId="0" applyFont="1" applyFill="1" applyAlignment="1">
      <alignment horizontal="center"/>
    </xf>
    <xf numFmtId="0" fontId="1" fillId="0" borderId="0" xfId="0" applyFont="1" applyFill="1" applyAlignment="1">
      <alignment horizontal="center"/>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9"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70"/>
  <sheetViews>
    <sheetView tabSelected="1" view="pageBreakPreview" zoomScale="85" zoomScaleNormal="55" zoomScaleSheetLayoutView="85" workbookViewId="0">
      <pane xSplit="2" ySplit="11" topLeftCell="C38" activePane="bottomRight" state="frozen"/>
      <selection pane="topRight" activeCell="C1" sqref="C1"/>
      <selection pane="bottomLeft" activeCell="A12" sqref="A12"/>
      <selection pane="bottomRight" activeCell="C40" sqref="C40:S40"/>
    </sheetView>
  </sheetViews>
  <sheetFormatPr defaultColWidth="9.140625" defaultRowHeight="12.75" x14ac:dyDescent="0.2"/>
  <cols>
    <col min="1" max="1" width="14.140625" style="9" customWidth="1"/>
    <col min="2" max="2" width="32.5703125" style="9" customWidth="1"/>
    <col min="3" max="3" width="27" style="25" customWidth="1"/>
    <col min="4" max="4" width="14.7109375" style="25" customWidth="1"/>
    <col min="5" max="5" width="14.42578125" style="25" customWidth="1"/>
    <col min="6" max="6" width="9.5703125" style="25" customWidth="1"/>
    <col min="7" max="7" width="12.5703125" style="25" customWidth="1"/>
    <col min="8" max="8" width="12.42578125" style="25" customWidth="1"/>
    <col min="9" max="9" width="13.42578125" style="25" customWidth="1"/>
    <col min="10" max="10" width="13.140625" style="25" customWidth="1"/>
    <col min="11" max="11" width="10.28515625" style="25" customWidth="1"/>
    <col min="12" max="12" width="10.7109375" style="25" customWidth="1"/>
    <col min="13" max="13" width="9.140625" style="25" customWidth="1"/>
    <col min="14" max="14" width="8.5703125" style="25" customWidth="1"/>
    <col min="15" max="15" width="52.140625" style="25" customWidth="1"/>
    <col min="16" max="16" width="9.7109375" style="25" customWidth="1"/>
    <col min="17" max="17" width="9.28515625" style="25" customWidth="1"/>
    <col min="18" max="18" width="46.5703125" style="25" customWidth="1"/>
    <col min="19" max="19" width="16.5703125" style="25" customWidth="1"/>
    <col min="20" max="16384" width="9.140625" style="9"/>
  </cols>
  <sheetData>
    <row r="2" spans="1:21" s="8" customFormat="1" x14ac:dyDescent="0.2">
      <c r="A2" s="44" t="s">
        <v>75</v>
      </c>
      <c r="B2" s="44"/>
      <c r="C2" s="44"/>
      <c r="D2" s="44"/>
      <c r="E2" s="44"/>
      <c r="F2" s="44"/>
      <c r="G2" s="44"/>
      <c r="H2" s="44"/>
      <c r="I2" s="44"/>
      <c r="J2" s="44"/>
      <c r="K2" s="44"/>
      <c r="L2" s="44"/>
      <c r="M2" s="44"/>
      <c r="N2" s="44"/>
      <c r="O2" s="44"/>
      <c r="P2" s="44"/>
      <c r="Q2" s="44"/>
      <c r="R2" s="44"/>
      <c r="S2" s="44"/>
    </row>
    <row r="3" spans="1:21" s="8" customFormat="1" x14ac:dyDescent="0.2">
      <c r="A3" s="44" t="s">
        <v>74</v>
      </c>
      <c r="B3" s="44"/>
      <c r="C3" s="44"/>
      <c r="D3" s="44"/>
      <c r="E3" s="44"/>
      <c r="F3" s="44"/>
      <c r="G3" s="44"/>
      <c r="H3" s="44"/>
      <c r="I3" s="44"/>
      <c r="J3" s="44"/>
      <c r="K3" s="44"/>
      <c r="L3" s="44"/>
      <c r="M3" s="44"/>
      <c r="N3" s="44"/>
      <c r="O3" s="44"/>
      <c r="P3" s="44"/>
      <c r="Q3" s="44"/>
      <c r="R3" s="44"/>
      <c r="S3" s="44"/>
    </row>
    <row r="4" spans="1:21" x14ac:dyDescent="0.2">
      <c r="A4" s="45" t="s">
        <v>307</v>
      </c>
      <c r="B4" s="45"/>
      <c r="C4" s="45"/>
      <c r="D4" s="45"/>
      <c r="E4" s="45"/>
      <c r="F4" s="45"/>
      <c r="G4" s="45"/>
      <c r="H4" s="45"/>
      <c r="I4" s="45"/>
      <c r="J4" s="45"/>
      <c r="K4" s="45"/>
      <c r="L4" s="45"/>
      <c r="M4" s="45"/>
      <c r="N4" s="45"/>
      <c r="O4" s="45"/>
      <c r="P4" s="45"/>
      <c r="Q4" s="45"/>
      <c r="R4" s="45"/>
      <c r="S4" s="45"/>
    </row>
    <row r="6" spans="1:21" x14ac:dyDescent="0.2">
      <c r="A6" s="46" t="s">
        <v>76</v>
      </c>
      <c r="B6" s="49" t="s">
        <v>77</v>
      </c>
      <c r="C6" s="49" t="s">
        <v>0</v>
      </c>
      <c r="D6" s="49" t="s">
        <v>15</v>
      </c>
      <c r="E6" s="49"/>
      <c r="F6" s="49"/>
      <c r="G6" s="49"/>
      <c r="H6" s="49"/>
      <c r="I6" s="49"/>
      <c r="J6" s="49"/>
      <c r="K6" s="49"/>
      <c r="L6" s="49"/>
      <c r="M6" s="49"/>
      <c r="N6" s="49"/>
      <c r="O6" s="49" t="s">
        <v>55</v>
      </c>
      <c r="P6" s="49"/>
      <c r="Q6" s="49"/>
      <c r="R6" s="46" t="s">
        <v>56</v>
      </c>
      <c r="S6" s="46" t="s">
        <v>57</v>
      </c>
    </row>
    <row r="7" spans="1:21" x14ac:dyDescent="0.2">
      <c r="A7" s="47"/>
      <c r="B7" s="49"/>
      <c r="C7" s="49"/>
      <c r="D7" s="50" t="s">
        <v>1</v>
      </c>
      <c r="E7" s="51"/>
      <c r="F7" s="52"/>
      <c r="G7" s="49" t="s">
        <v>2</v>
      </c>
      <c r="H7" s="49"/>
      <c r="I7" s="49"/>
      <c r="J7" s="49"/>
      <c r="K7" s="49"/>
      <c r="L7" s="49"/>
      <c r="M7" s="49"/>
      <c r="N7" s="49"/>
      <c r="O7" s="49"/>
      <c r="P7" s="49"/>
      <c r="Q7" s="49"/>
      <c r="R7" s="47"/>
      <c r="S7" s="47"/>
    </row>
    <row r="8" spans="1:21" x14ac:dyDescent="0.2">
      <c r="A8" s="47"/>
      <c r="B8" s="49"/>
      <c r="C8" s="49"/>
      <c r="D8" s="53"/>
      <c r="E8" s="54"/>
      <c r="F8" s="55"/>
      <c r="G8" s="49" t="s">
        <v>3</v>
      </c>
      <c r="H8" s="49"/>
      <c r="I8" s="49" t="s">
        <v>4</v>
      </c>
      <c r="J8" s="49"/>
      <c r="K8" s="49" t="s">
        <v>5</v>
      </c>
      <c r="L8" s="49"/>
      <c r="M8" s="49" t="s">
        <v>6</v>
      </c>
      <c r="N8" s="49"/>
      <c r="O8" s="49"/>
      <c r="P8" s="49"/>
      <c r="Q8" s="49"/>
      <c r="R8" s="47"/>
      <c r="S8" s="47"/>
    </row>
    <row r="9" spans="1:21" ht="64.5" customHeight="1" x14ac:dyDescent="0.2">
      <c r="A9" s="48"/>
      <c r="B9" s="49"/>
      <c r="C9" s="49"/>
      <c r="D9" s="10" t="s">
        <v>7</v>
      </c>
      <c r="E9" s="10" t="s">
        <v>8</v>
      </c>
      <c r="F9" s="10" t="s">
        <v>54</v>
      </c>
      <c r="G9" s="10" t="s">
        <v>7</v>
      </c>
      <c r="H9" s="10" t="s">
        <v>8</v>
      </c>
      <c r="I9" s="10" t="s">
        <v>7</v>
      </c>
      <c r="J9" s="10" t="s">
        <v>8</v>
      </c>
      <c r="K9" s="10" t="s">
        <v>7</v>
      </c>
      <c r="L9" s="10" t="s">
        <v>8</v>
      </c>
      <c r="M9" s="10" t="s">
        <v>7</v>
      </c>
      <c r="N9" s="10" t="s">
        <v>8</v>
      </c>
      <c r="O9" s="10" t="s">
        <v>9</v>
      </c>
      <c r="P9" s="10" t="s">
        <v>10</v>
      </c>
      <c r="Q9" s="10" t="s">
        <v>11</v>
      </c>
      <c r="R9" s="48"/>
      <c r="S9" s="48"/>
    </row>
    <row r="10" spans="1:21" x14ac:dyDescent="0.2">
      <c r="A10" s="10">
        <v>1</v>
      </c>
      <c r="B10" s="7">
        <v>2</v>
      </c>
      <c r="C10" s="10">
        <v>3</v>
      </c>
      <c r="D10" s="10">
        <v>4</v>
      </c>
      <c r="E10" s="10">
        <v>5</v>
      </c>
      <c r="F10" s="10">
        <v>6</v>
      </c>
      <c r="G10" s="10">
        <v>7</v>
      </c>
      <c r="H10" s="10">
        <v>8</v>
      </c>
      <c r="I10" s="10">
        <v>9</v>
      </c>
      <c r="J10" s="10">
        <v>10</v>
      </c>
      <c r="K10" s="10">
        <v>11</v>
      </c>
      <c r="L10" s="10">
        <v>12</v>
      </c>
      <c r="M10" s="10">
        <v>13</v>
      </c>
      <c r="N10" s="10">
        <v>14</v>
      </c>
      <c r="O10" s="10">
        <v>15</v>
      </c>
      <c r="P10" s="10">
        <v>16</v>
      </c>
      <c r="Q10" s="10">
        <v>17</v>
      </c>
      <c r="R10" s="10">
        <v>18</v>
      </c>
      <c r="S10" s="10">
        <v>19</v>
      </c>
    </row>
    <row r="11" spans="1:21" s="16" customFormat="1" x14ac:dyDescent="0.2">
      <c r="A11" s="42" t="s">
        <v>303</v>
      </c>
      <c r="B11" s="43"/>
      <c r="C11" s="43"/>
      <c r="D11" s="43"/>
      <c r="E11" s="43"/>
      <c r="F11" s="43"/>
      <c r="G11" s="43"/>
      <c r="H11" s="43"/>
      <c r="I11" s="43"/>
      <c r="J11" s="43"/>
      <c r="K11" s="43"/>
      <c r="L11" s="43"/>
      <c r="M11" s="43"/>
      <c r="N11" s="43"/>
      <c r="O11" s="43"/>
      <c r="P11" s="43"/>
      <c r="Q11" s="43"/>
      <c r="R11" s="43"/>
      <c r="S11" s="43"/>
      <c r="T11" s="14"/>
      <c r="U11" s="15"/>
    </row>
    <row r="12" spans="1:21" s="11" customFormat="1" ht="54.75" customHeight="1" x14ac:dyDescent="0.25">
      <c r="A12" s="1">
        <v>1</v>
      </c>
      <c r="B12" s="5" t="s">
        <v>14</v>
      </c>
      <c r="C12" s="10" t="s">
        <v>304</v>
      </c>
      <c r="D12" s="10" t="s">
        <v>304</v>
      </c>
      <c r="E12" s="10" t="s">
        <v>304</v>
      </c>
      <c r="F12" s="10" t="s">
        <v>304</v>
      </c>
      <c r="G12" s="10" t="s">
        <v>304</v>
      </c>
      <c r="H12" s="10" t="s">
        <v>304</v>
      </c>
      <c r="I12" s="10" t="s">
        <v>304</v>
      </c>
      <c r="J12" s="10" t="s">
        <v>304</v>
      </c>
      <c r="K12" s="10" t="s">
        <v>304</v>
      </c>
      <c r="L12" s="10" t="s">
        <v>304</v>
      </c>
      <c r="M12" s="10" t="s">
        <v>304</v>
      </c>
      <c r="N12" s="10" t="s">
        <v>304</v>
      </c>
      <c r="O12" s="10" t="s">
        <v>304</v>
      </c>
      <c r="P12" s="10" t="s">
        <v>304</v>
      </c>
      <c r="Q12" s="10" t="s">
        <v>304</v>
      </c>
      <c r="R12" s="10" t="s">
        <v>304</v>
      </c>
      <c r="S12" s="10" t="s">
        <v>304</v>
      </c>
    </row>
    <row r="13" spans="1:21" s="11" customFormat="1" ht="36.75" customHeight="1" x14ac:dyDescent="0.25">
      <c r="A13" s="1" t="s">
        <v>16</v>
      </c>
      <c r="B13" s="5" t="s">
        <v>12</v>
      </c>
      <c r="C13" s="26" t="s">
        <v>304</v>
      </c>
      <c r="D13" s="27">
        <f>D14+D16+D18+D20+D22</f>
        <v>4220766.4000000004</v>
      </c>
      <c r="E13" s="27">
        <f>E14+E16+E18+E20+E22</f>
        <v>4220576.6000000006</v>
      </c>
      <c r="F13" s="28">
        <f>E13/D13*100</f>
        <v>99.995503186340756</v>
      </c>
      <c r="G13" s="28">
        <f>G14+G16+G18+G20+G22</f>
        <v>0</v>
      </c>
      <c r="H13" s="28">
        <f t="shared" ref="H13:N13" si="0">H14+H16+H18+H20+H22</f>
        <v>0</v>
      </c>
      <c r="I13" s="27">
        <f t="shared" si="0"/>
        <v>4220766.4000000004</v>
      </c>
      <c r="J13" s="27">
        <f>J14+J16+J18+J20+J22</f>
        <v>4220576.6000000006</v>
      </c>
      <c r="K13" s="28">
        <f t="shared" si="0"/>
        <v>0</v>
      </c>
      <c r="L13" s="28">
        <f t="shared" si="0"/>
        <v>0</v>
      </c>
      <c r="M13" s="28">
        <f t="shared" si="0"/>
        <v>0</v>
      </c>
      <c r="N13" s="28">
        <f t="shared" si="0"/>
        <v>0</v>
      </c>
      <c r="O13" s="10" t="s">
        <v>304</v>
      </c>
      <c r="P13" s="10" t="s">
        <v>304</v>
      </c>
      <c r="Q13" s="10" t="s">
        <v>304</v>
      </c>
      <c r="R13" s="10" t="s">
        <v>304</v>
      </c>
      <c r="S13" s="10" t="s">
        <v>304</v>
      </c>
    </row>
    <row r="14" spans="1:21" s="11" customFormat="1" ht="102" x14ac:dyDescent="0.25">
      <c r="A14" s="2" t="s">
        <v>17</v>
      </c>
      <c r="B14" s="24" t="s">
        <v>308</v>
      </c>
      <c r="C14" s="10" t="s">
        <v>13</v>
      </c>
      <c r="D14" s="29">
        <f t="shared" ref="D14:E16" si="1">G14+I14+K14+M14</f>
        <v>50050.9</v>
      </c>
      <c r="E14" s="29">
        <f>H14+J14+L14+N14</f>
        <v>50050.7</v>
      </c>
      <c r="F14" s="30">
        <f t="shared" ref="F14" si="2">E14/D14*100</f>
        <v>99.999600406785888</v>
      </c>
      <c r="G14" s="30">
        <v>0</v>
      </c>
      <c r="H14" s="30">
        <v>0</v>
      </c>
      <c r="I14" s="29">
        <v>50050.9</v>
      </c>
      <c r="J14" s="29">
        <v>50050.7</v>
      </c>
      <c r="K14" s="30">
        <v>0</v>
      </c>
      <c r="L14" s="30">
        <v>0</v>
      </c>
      <c r="M14" s="30">
        <v>0</v>
      </c>
      <c r="N14" s="30">
        <v>0</v>
      </c>
      <c r="O14" s="10" t="s">
        <v>178</v>
      </c>
      <c r="P14" s="10" t="s">
        <v>302</v>
      </c>
      <c r="Q14" s="10" t="s">
        <v>53</v>
      </c>
      <c r="R14" s="39" t="s">
        <v>340</v>
      </c>
      <c r="S14" s="10" t="s">
        <v>304</v>
      </c>
    </row>
    <row r="15" spans="1:21" s="19" customFormat="1" ht="109.5" customHeight="1" x14ac:dyDescent="0.25">
      <c r="A15" s="13"/>
      <c r="B15" s="24" t="s">
        <v>58</v>
      </c>
      <c r="C15" s="41"/>
      <c r="D15" s="41"/>
      <c r="E15" s="41"/>
      <c r="F15" s="41"/>
      <c r="G15" s="41"/>
      <c r="H15" s="41"/>
      <c r="I15" s="41"/>
      <c r="J15" s="41"/>
      <c r="K15" s="41"/>
      <c r="L15" s="41"/>
      <c r="M15" s="41"/>
      <c r="N15" s="41"/>
      <c r="O15" s="41"/>
      <c r="P15" s="41"/>
      <c r="Q15" s="41"/>
      <c r="R15" s="41"/>
      <c r="S15" s="41"/>
      <c r="T15" s="17"/>
      <c r="U15" s="18"/>
    </row>
    <row r="16" spans="1:21" s="11" customFormat="1" ht="89.25" x14ac:dyDescent="0.25">
      <c r="A16" s="2" t="s">
        <v>18</v>
      </c>
      <c r="B16" s="24" t="s">
        <v>78</v>
      </c>
      <c r="C16" s="10" t="s">
        <v>13</v>
      </c>
      <c r="D16" s="29">
        <f t="shared" si="1"/>
        <v>5727</v>
      </c>
      <c r="E16" s="29">
        <f t="shared" si="1"/>
        <v>5708.3</v>
      </c>
      <c r="F16" s="29">
        <f t="shared" ref="F16" si="3">E16/D16*100</f>
        <v>99.673476514754682</v>
      </c>
      <c r="G16" s="30">
        <v>0</v>
      </c>
      <c r="H16" s="30">
        <v>0</v>
      </c>
      <c r="I16" s="29">
        <v>5727</v>
      </c>
      <c r="J16" s="29">
        <v>5708.3</v>
      </c>
      <c r="K16" s="30">
        <v>0</v>
      </c>
      <c r="L16" s="30">
        <v>0</v>
      </c>
      <c r="M16" s="30">
        <v>0</v>
      </c>
      <c r="N16" s="30">
        <v>0</v>
      </c>
      <c r="O16" s="10" t="s">
        <v>218</v>
      </c>
      <c r="P16" s="31">
        <v>30</v>
      </c>
      <c r="Q16" s="31">
        <v>30</v>
      </c>
      <c r="R16" s="10" t="s">
        <v>131</v>
      </c>
      <c r="S16" s="10" t="s">
        <v>304</v>
      </c>
    </row>
    <row r="17" spans="1:21" s="19" customFormat="1" ht="101.25" customHeight="1" x14ac:dyDescent="0.25">
      <c r="A17" s="13"/>
      <c r="B17" s="24" t="s">
        <v>58</v>
      </c>
      <c r="C17" s="41"/>
      <c r="D17" s="41"/>
      <c r="E17" s="41"/>
      <c r="F17" s="41"/>
      <c r="G17" s="41"/>
      <c r="H17" s="41"/>
      <c r="I17" s="41"/>
      <c r="J17" s="41"/>
      <c r="K17" s="41"/>
      <c r="L17" s="41"/>
      <c r="M17" s="41"/>
      <c r="N17" s="41"/>
      <c r="O17" s="41"/>
      <c r="P17" s="41"/>
      <c r="Q17" s="41"/>
      <c r="R17" s="41"/>
      <c r="S17" s="41"/>
      <c r="T17" s="17"/>
      <c r="U17" s="18"/>
    </row>
    <row r="18" spans="1:21" s="11" customFormat="1" ht="102" x14ac:dyDescent="0.25">
      <c r="A18" s="2" t="s">
        <v>19</v>
      </c>
      <c r="B18" s="24" t="s">
        <v>124</v>
      </c>
      <c r="C18" s="10" t="s">
        <v>13</v>
      </c>
      <c r="D18" s="29">
        <f t="shared" ref="D18:E108" si="4">G18+I18+K18+M18</f>
        <v>4163989</v>
      </c>
      <c r="E18" s="29">
        <f t="shared" si="4"/>
        <v>4163827.2</v>
      </c>
      <c r="F18" s="29">
        <f t="shared" ref="F18" si="5">E18/D18*100</f>
        <v>99.99611430289562</v>
      </c>
      <c r="G18" s="30">
        <v>0</v>
      </c>
      <c r="H18" s="30">
        <v>0</v>
      </c>
      <c r="I18" s="29">
        <f>4150417.9+13571.1</f>
        <v>4163989</v>
      </c>
      <c r="J18" s="29">
        <f>4150256.2+13571</f>
        <v>4163827.2</v>
      </c>
      <c r="K18" s="30">
        <v>0</v>
      </c>
      <c r="L18" s="30">
        <v>0</v>
      </c>
      <c r="M18" s="30">
        <v>0</v>
      </c>
      <c r="N18" s="30">
        <v>0</v>
      </c>
      <c r="O18" s="10" t="s">
        <v>219</v>
      </c>
      <c r="P18" s="31">
        <v>100</v>
      </c>
      <c r="Q18" s="31">
        <v>100</v>
      </c>
      <c r="R18" s="39" t="s">
        <v>262</v>
      </c>
      <c r="S18" s="10" t="s">
        <v>304</v>
      </c>
    </row>
    <row r="19" spans="1:21" s="19" customFormat="1" ht="102.75" customHeight="1" x14ac:dyDescent="0.25">
      <c r="A19" s="13"/>
      <c r="B19" s="24" t="s">
        <v>58</v>
      </c>
      <c r="C19" s="41"/>
      <c r="D19" s="41"/>
      <c r="E19" s="41"/>
      <c r="F19" s="41"/>
      <c r="G19" s="41"/>
      <c r="H19" s="41"/>
      <c r="I19" s="41"/>
      <c r="J19" s="41"/>
      <c r="K19" s="41"/>
      <c r="L19" s="41"/>
      <c r="M19" s="41"/>
      <c r="N19" s="41"/>
      <c r="O19" s="41"/>
      <c r="P19" s="41"/>
      <c r="Q19" s="41"/>
      <c r="R19" s="41"/>
      <c r="S19" s="41"/>
      <c r="T19" s="17"/>
      <c r="U19" s="18"/>
    </row>
    <row r="20" spans="1:21" s="11" customFormat="1" ht="102" x14ac:dyDescent="0.25">
      <c r="A20" s="2" t="s">
        <v>20</v>
      </c>
      <c r="B20" s="24" t="s">
        <v>125</v>
      </c>
      <c r="C20" s="10" t="s">
        <v>13</v>
      </c>
      <c r="D20" s="29">
        <f t="shared" si="4"/>
        <v>664.5</v>
      </c>
      <c r="E20" s="29">
        <f t="shared" si="4"/>
        <v>655.4</v>
      </c>
      <c r="F20" s="29">
        <f t="shared" ref="F20" si="6">E20/D20*100</f>
        <v>98.630549285176812</v>
      </c>
      <c r="G20" s="30">
        <v>0</v>
      </c>
      <c r="H20" s="30">
        <v>0</v>
      </c>
      <c r="I20" s="29">
        <f>662.2+2.3</f>
        <v>664.5</v>
      </c>
      <c r="J20" s="29">
        <f>653.1+2.3</f>
        <v>655.4</v>
      </c>
      <c r="K20" s="30">
        <v>0</v>
      </c>
      <c r="L20" s="30">
        <v>0</v>
      </c>
      <c r="M20" s="30">
        <v>0</v>
      </c>
      <c r="N20" s="30">
        <v>0</v>
      </c>
      <c r="O20" s="10" t="s">
        <v>218</v>
      </c>
      <c r="P20" s="31">
        <v>30</v>
      </c>
      <c r="Q20" s="31">
        <v>30</v>
      </c>
      <c r="R20" s="10" t="s">
        <v>131</v>
      </c>
      <c r="S20" s="10" t="s">
        <v>304</v>
      </c>
    </row>
    <row r="21" spans="1:21" s="19" customFormat="1" ht="98.25" customHeight="1" x14ac:dyDescent="0.25">
      <c r="A21" s="13"/>
      <c r="B21" s="24" t="s">
        <v>58</v>
      </c>
      <c r="C21" s="41"/>
      <c r="D21" s="41"/>
      <c r="E21" s="41"/>
      <c r="F21" s="41"/>
      <c r="G21" s="41"/>
      <c r="H21" s="41"/>
      <c r="I21" s="41"/>
      <c r="J21" s="41"/>
      <c r="K21" s="41"/>
      <c r="L21" s="41"/>
      <c r="M21" s="41"/>
      <c r="N21" s="41"/>
      <c r="O21" s="41"/>
      <c r="P21" s="41"/>
      <c r="Q21" s="41"/>
      <c r="R21" s="41"/>
      <c r="S21" s="41"/>
      <c r="T21" s="17"/>
      <c r="U21" s="18"/>
    </row>
    <row r="22" spans="1:21" s="11" customFormat="1" ht="38.25" x14ac:dyDescent="0.25">
      <c r="A22" s="2" t="s">
        <v>21</v>
      </c>
      <c r="B22" s="24" t="s">
        <v>79</v>
      </c>
      <c r="C22" s="10" t="s">
        <v>29</v>
      </c>
      <c r="D22" s="29">
        <f t="shared" ref="D22:E22" si="7">G22+I22+K22+M22</f>
        <v>335</v>
      </c>
      <c r="E22" s="29">
        <f t="shared" si="7"/>
        <v>335</v>
      </c>
      <c r="F22" s="29">
        <f t="shared" ref="F22" si="8">E22/D22*100</f>
        <v>100</v>
      </c>
      <c r="G22" s="30">
        <v>0</v>
      </c>
      <c r="H22" s="30">
        <v>0</v>
      </c>
      <c r="I22" s="29">
        <v>335</v>
      </c>
      <c r="J22" s="30">
        <v>335</v>
      </c>
      <c r="K22" s="30">
        <v>0</v>
      </c>
      <c r="L22" s="30">
        <v>0</v>
      </c>
      <c r="M22" s="30">
        <v>0</v>
      </c>
      <c r="N22" s="30">
        <v>0</v>
      </c>
      <c r="O22" s="10" t="s">
        <v>220</v>
      </c>
      <c r="P22" s="31">
        <v>5</v>
      </c>
      <c r="Q22" s="31">
        <v>5</v>
      </c>
      <c r="R22" s="10" t="s">
        <v>131</v>
      </c>
      <c r="S22" s="10" t="s">
        <v>304</v>
      </c>
    </row>
    <row r="23" spans="1:21" s="19" customFormat="1" ht="101.25" customHeight="1" x14ac:dyDescent="0.25">
      <c r="A23" s="13"/>
      <c r="B23" s="24" t="s">
        <v>58</v>
      </c>
      <c r="C23" s="41"/>
      <c r="D23" s="41"/>
      <c r="E23" s="41"/>
      <c r="F23" s="41"/>
      <c r="G23" s="41"/>
      <c r="H23" s="41"/>
      <c r="I23" s="41"/>
      <c r="J23" s="41"/>
      <c r="K23" s="41"/>
      <c r="L23" s="41"/>
      <c r="M23" s="41"/>
      <c r="N23" s="41"/>
      <c r="O23" s="41"/>
      <c r="P23" s="41"/>
      <c r="Q23" s="41"/>
      <c r="R23" s="41"/>
      <c r="S23" s="41"/>
      <c r="T23" s="17"/>
      <c r="U23" s="18"/>
    </row>
    <row r="24" spans="1:21" s="11" customFormat="1" ht="102" x14ac:dyDescent="0.25">
      <c r="A24" s="3" t="s">
        <v>22</v>
      </c>
      <c r="B24" s="24" t="s">
        <v>68</v>
      </c>
      <c r="C24" s="26" t="s">
        <v>304</v>
      </c>
      <c r="D24" s="27">
        <f>D25+D33+D35+D27+D29+D31+D37+D39+D41+D43+D45+D47+D49+D51+D55+D57+D59+D61+D53</f>
        <v>8909893.7999999989</v>
      </c>
      <c r="E24" s="27">
        <f>E25+E33+E35+E27+E29+E31+E37+E39+E41+E43+E45+E47+E49+E51+E55+E57+E59+E61+E53</f>
        <v>8872034.2999999989</v>
      </c>
      <c r="F24" s="27">
        <f>E24/D24*100</f>
        <v>99.575084722109708</v>
      </c>
      <c r="G24" s="27">
        <f t="shared" ref="G24:N24" si="9">G25+G33+G35+G27+G29+G31+G37+G39+G41+G43+G45+G47+G49+G51+G55+G57+G59+G61+G53</f>
        <v>1584630.6</v>
      </c>
      <c r="H24" s="27">
        <f t="shared" si="9"/>
        <v>1556097.1</v>
      </c>
      <c r="I24" s="27">
        <f t="shared" si="9"/>
        <v>7273111.7000000002</v>
      </c>
      <c r="J24" s="27">
        <f t="shared" si="9"/>
        <v>7266726.7000000002</v>
      </c>
      <c r="K24" s="27">
        <f t="shared" si="9"/>
        <v>52151.5</v>
      </c>
      <c r="L24" s="27">
        <f t="shared" si="9"/>
        <v>49210.5</v>
      </c>
      <c r="M24" s="27">
        <f t="shared" si="9"/>
        <v>0</v>
      </c>
      <c r="N24" s="27">
        <f t="shared" si="9"/>
        <v>0</v>
      </c>
      <c r="O24" s="26" t="s">
        <v>304</v>
      </c>
      <c r="P24" s="26" t="s">
        <v>304</v>
      </c>
      <c r="Q24" s="26" t="s">
        <v>304</v>
      </c>
      <c r="R24" s="26" t="s">
        <v>304</v>
      </c>
      <c r="S24" s="26" t="s">
        <v>304</v>
      </c>
    </row>
    <row r="25" spans="1:21" s="11" customFormat="1" ht="127.5" x14ac:dyDescent="0.25">
      <c r="A25" s="1" t="s">
        <v>23</v>
      </c>
      <c r="B25" s="24" t="s">
        <v>80</v>
      </c>
      <c r="C25" s="10" t="s">
        <v>24</v>
      </c>
      <c r="D25" s="29">
        <f t="shared" si="4"/>
        <v>14669.9</v>
      </c>
      <c r="E25" s="29">
        <f t="shared" si="4"/>
        <v>14669.9</v>
      </c>
      <c r="F25" s="29">
        <f t="shared" ref="F25" si="10">E25/D25*100</f>
        <v>100</v>
      </c>
      <c r="G25" s="30">
        <v>0</v>
      </c>
      <c r="H25" s="30">
        <v>0</v>
      </c>
      <c r="I25" s="29">
        <v>14669.9</v>
      </c>
      <c r="J25" s="29">
        <v>14669.9</v>
      </c>
      <c r="K25" s="30">
        <v>0</v>
      </c>
      <c r="L25" s="30">
        <v>0</v>
      </c>
      <c r="M25" s="30">
        <v>0</v>
      </c>
      <c r="N25" s="30">
        <v>0</v>
      </c>
      <c r="O25" s="10" t="s">
        <v>221</v>
      </c>
      <c r="P25" s="10">
        <v>1</v>
      </c>
      <c r="Q25" s="10">
        <v>1</v>
      </c>
      <c r="R25" s="10" t="s">
        <v>131</v>
      </c>
      <c r="S25" s="10" t="s">
        <v>304</v>
      </c>
    </row>
    <row r="26" spans="1:21" s="19" customFormat="1" ht="101.25" customHeight="1" x14ac:dyDescent="0.25">
      <c r="A26" s="13"/>
      <c r="B26" s="24" t="s">
        <v>58</v>
      </c>
      <c r="C26" s="41"/>
      <c r="D26" s="41"/>
      <c r="E26" s="41"/>
      <c r="F26" s="41"/>
      <c r="G26" s="41"/>
      <c r="H26" s="41"/>
      <c r="I26" s="41"/>
      <c r="J26" s="41"/>
      <c r="K26" s="41"/>
      <c r="L26" s="41"/>
      <c r="M26" s="41"/>
      <c r="N26" s="41"/>
      <c r="O26" s="41"/>
      <c r="P26" s="41"/>
      <c r="Q26" s="41"/>
      <c r="R26" s="41"/>
      <c r="S26" s="41"/>
      <c r="T26" s="17"/>
      <c r="U26" s="18"/>
    </row>
    <row r="27" spans="1:21" s="11" customFormat="1" ht="38.25" x14ac:dyDescent="0.25">
      <c r="A27" s="1" t="s">
        <v>25</v>
      </c>
      <c r="B27" s="24" t="s">
        <v>81</v>
      </c>
      <c r="C27" s="10" t="s">
        <v>31</v>
      </c>
      <c r="D27" s="29">
        <f>G27+I27+K27+M27</f>
        <v>123313.9</v>
      </c>
      <c r="E27" s="29">
        <f>H27+J27+L27+N27</f>
        <v>123313.9</v>
      </c>
      <c r="F27" s="29">
        <f>E27/D27*100</f>
        <v>100</v>
      </c>
      <c r="G27" s="30">
        <v>0</v>
      </c>
      <c r="H27" s="30">
        <v>0</v>
      </c>
      <c r="I27" s="29">
        <v>123313.9</v>
      </c>
      <c r="J27" s="29">
        <v>123313.9</v>
      </c>
      <c r="K27" s="30">
        <v>0</v>
      </c>
      <c r="L27" s="30">
        <v>0</v>
      </c>
      <c r="M27" s="30">
        <v>0</v>
      </c>
      <c r="N27" s="30">
        <v>0</v>
      </c>
      <c r="O27" s="10" t="s">
        <v>221</v>
      </c>
      <c r="P27" s="10">
        <v>1</v>
      </c>
      <c r="Q27" s="10">
        <v>1</v>
      </c>
      <c r="R27" s="10" t="s">
        <v>131</v>
      </c>
      <c r="S27" s="10" t="s">
        <v>304</v>
      </c>
    </row>
    <row r="28" spans="1:21" s="19" customFormat="1" ht="114.75" x14ac:dyDescent="0.25">
      <c r="A28" s="13"/>
      <c r="B28" s="24" t="s">
        <v>58</v>
      </c>
      <c r="C28" s="41"/>
      <c r="D28" s="41"/>
      <c r="E28" s="41"/>
      <c r="F28" s="41"/>
      <c r="G28" s="41"/>
      <c r="H28" s="41"/>
      <c r="I28" s="41"/>
      <c r="J28" s="41"/>
      <c r="K28" s="41"/>
      <c r="L28" s="41"/>
      <c r="M28" s="41"/>
      <c r="N28" s="41"/>
      <c r="O28" s="41"/>
      <c r="P28" s="41"/>
      <c r="Q28" s="41"/>
      <c r="R28" s="41"/>
      <c r="S28" s="41"/>
      <c r="T28" s="17"/>
      <c r="U28" s="18"/>
    </row>
    <row r="29" spans="1:21" s="11" customFormat="1" ht="114.75" x14ac:dyDescent="0.25">
      <c r="A29" s="1" t="s">
        <v>26</v>
      </c>
      <c r="B29" s="24" t="s">
        <v>82</v>
      </c>
      <c r="C29" s="10" t="s">
        <v>32</v>
      </c>
      <c r="D29" s="29">
        <f>G29+I29+K29+M29</f>
        <v>334405.5</v>
      </c>
      <c r="E29" s="29">
        <f>H29+J29+L29+N29</f>
        <v>334358.8</v>
      </c>
      <c r="F29" s="29">
        <f>E29/D29*100</f>
        <v>99.986034918684055</v>
      </c>
      <c r="G29" s="30">
        <v>0</v>
      </c>
      <c r="H29" s="30">
        <v>0</v>
      </c>
      <c r="I29" s="29">
        <v>334405.5</v>
      </c>
      <c r="J29" s="29">
        <v>334358.8</v>
      </c>
      <c r="K29" s="30">
        <v>0</v>
      </c>
      <c r="L29" s="30">
        <v>0</v>
      </c>
      <c r="M29" s="30">
        <v>0</v>
      </c>
      <c r="N29" s="30">
        <v>0</v>
      </c>
      <c r="O29" s="10" t="s">
        <v>221</v>
      </c>
      <c r="P29" s="10">
        <v>8</v>
      </c>
      <c r="Q29" s="10">
        <v>8</v>
      </c>
      <c r="R29" s="10" t="s">
        <v>131</v>
      </c>
      <c r="S29" s="10" t="s">
        <v>304</v>
      </c>
    </row>
    <row r="30" spans="1:21" s="19" customFormat="1" ht="114.75" x14ac:dyDescent="0.25">
      <c r="A30" s="13"/>
      <c r="B30" s="24" t="s">
        <v>58</v>
      </c>
      <c r="C30" s="41"/>
      <c r="D30" s="41"/>
      <c r="E30" s="41"/>
      <c r="F30" s="41"/>
      <c r="G30" s="41"/>
      <c r="H30" s="41"/>
      <c r="I30" s="41"/>
      <c r="J30" s="41"/>
      <c r="K30" s="41"/>
      <c r="L30" s="41"/>
      <c r="M30" s="41"/>
      <c r="N30" s="41"/>
      <c r="O30" s="41"/>
      <c r="P30" s="41"/>
      <c r="Q30" s="41"/>
      <c r="R30" s="41"/>
      <c r="S30" s="41"/>
      <c r="T30" s="17"/>
      <c r="U30" s="18"/>
    </row>
    <row r="31" spans="1:21" s="11" customFormat="1" ht="76.5" x14ac:dyDescent="0.25">
      <c r="A31" s="1" t="s">
        <v>69</v>
      </c>
      <c r="B31" s="24" t="s">
        <v>83</v>
      </c>
      <c r="C31" s="10" t="s">
        <v>33</v>
      </c>
      <c r="D31" s="29">
        <f>G31+I31+K31+M31</f>
        <v>37121</v>
      </c>
      <c r="E31" s="29">
        <f>H31+J31+L31+N31</f>
        <v>37121</v>
      </c>
      <c r="F31" s="29">
        <f>E31/D31*100</f>
        <v>100</v>
      </c>
      <c r="G31" s="30">
        <v>0</v>
      </c>
      <c r="H31" s="30">
        <v>0</v>
      </c>
      <c r="I31" s="29">
        <v>37121</v>
      </c>
      <c r="J31" s="29">
        <v>37121</v>
      </c>
      <c r="K31" s="30">
        <v>0</v>
      </c>
      <c r="L31" s="30">
        <v>0</v>
      </c>
      <c r="M31" s="30">
        <v>0</v>
      </c>
      <c r="N31" s="30">
        <v>0</v>
      </c>
      <c r="O31" s="10" t="s">
        <v>221</v>
      </c>
      <c r="P31" s="10">
        <v>1</v>
      </c>
      <c r="Q31" s="10">
        <v>1</v>
      </c>
      <c r="R31" s="10" t="s">
        <v>131</v>
      </c>
      <c r="S31" s="10" t="s">
        <v>304</v>
      </c>
    </row>
    <row r="32" spans="1:21" s="19" customFormat="1" ht="102.75" customHeight="1" x14ac:dyDescent="0.25">
      <c r="A32" s="13"/>
      <c r="B32" s="24" t="s">
        <v>58</v>
      </c>
      <c r="C32" s="41"/>
      <c r="D32" s="41"/>
      <c r="E32" s="41"/>
      <c r="F32" s="41"/>
      <c r="G32" s="41"/>
      <c r="H32" s="41"/>
      <c r="I32" s="41"/>
      <c r="J32" s="41"/>
      <c r="K32" s="41"/>
      <c r="L32" s="41"/>
      <c r="M32" s="41"/>
      <c r="N32" s="41"/>
      <c r="O32" s="41"/>
      <c r="P32" s="41"/>
      <c r="Q32" s="41"/>
      <c r="R32" s="41"/>
      <c r="S32" s="41"/>
      <c r="T32" s="17"/>
      <c r="U32" s="18"/>
    </row>
    <row r="33" spans="1:21" s="11" customFormat="1" ht="76.5" x14ac:dyDescent="0.25">
      <c r="A33" s="1" t="s">
        <v>28</v>
      </c>
      <c r="B33" s="24" t="s">
        <v>84</v>
      </c>
      <c r="C33" s="10" t="s">
        <v>13</v>
      </c>
      <c r="D33" s="29">
        <f t="shared" si="4"/>
        <v>6400783.7999999998</v>
      </c>
      <c r="E33" s="29">
        <f t="shared" si="4"/>
        <v>6400783.7999999998</v>
      </c>
      <c r="F33" s="30">
        <f t="shared" ref="F33:F140" si="11">E33/D33*100</f>
        <v>100</v>
      </c>
      <c r="G33" s="30">
        <v>0</v>
      </c>
      <c r="H33" s="30">
        <v>0</v>
      </c>
      <c r="I33" s="29">
        <f>6340784+59999.8</f>
        <v>6400783.7999999998</v>
      </c>
      <c r="J33" s="29">
        <f>6340784+59999.8</f>
        <v>6400783.7999999998</v>
      </c>
      <c r="K33" s="30">
        <v>0</v>
      </c>
      <c r="L33" s="30">
        <v>0</v>
      </c>
      <c r="M33" s="30">
        <v>0</v>
      </c>
      <c r="N33" s="30">
        <v>0</v>
      </c>
      <c r="O33" s="10" t="s">
        <v>222</v>
      </c>
      <c r="P33" s="10">
        <v>100</v>
      </c>
      <c r="Q33" s="10">
        <v>100</v>
      </c>
      <c r="R33" s="39" t="s">
        <v>321</v>
      </c>
      <c r="S33" s="10" t="s">
        <v>304</v>
      </c>
    </row>
    <row r="34" spans="1:21" s="19" customFormat="1" ht="114.75" x14ac:dyDescent="0.25">
      <c r="A34" s="13"/>
      <c r="B34" s="24" t="s">
        <v>58</v>
      </c>
      <c r="C34" s="41"/>
      <c r="D34" s="41"/>
      <c r="E34" s="41"/>
      <c r="F34" s="41"/>
      <c r="G34" s="41"/>
      <c r="H34" s="41"/>
      <c r="I34" s="41"/>
      <c r="J34" s="41"/>
      <c r="K34" s="41"/>
      <c r="L34" s="41"/>
      <c r="M34" s="41"/>
      <c r="N34" s="41"/>
      <c r="O34" s="41"/>
      <c r="P34" s="41"/>
      <c r="Q34" s="41"/>
      <c r="R34" s="41"/>
      <c r="S34" s="41"/>
      <c r="T34" s="17"/>
      <c r="U34" s="18"/>
    </row>
    <row r="35" spans="1:21" s="11" customFormat="1" ht="76.5" x14ac:dyDescent="0.25">
      <c r="A35" s="1" t="s">
        <v>85</v>
      </c>
      <c r="B35" s="24" t="s">
        <v>86</v>
      </c>
      <c r="C35" s="10" t="s">
        <v>13</v>
      </c>
      <c r="D35" s="29">
        <f t="shared" si="4"/>
        <v>1016.8</v>
      </c>
      <c r="E35" s="29">
        <f t="shared" si="4"/>
        <v>1012.7</v>
      </c>
      <c r="F35" s="29">
        <f t="shared" si="11"/>
        <v>99.596774193548399</v>
      </c>
      <c r="G35" s="30">
        <v>0</v>
      </c>
      <c r="H35" s="30">
        <v>0</v>
      </c>
      <c r="I35" s="29">
        <v>1016.8</v>
      </c>
      <c r="J35" s="29">
        <v>1012.7</v>
      </c>
      <c r="K35" s="30">
        <v>0</v>
      </c>
      <c r="L35" s="30">
        <v>0</v>
      </c>
      <c r="M35" s="30">
        <v>0</v>
      </c>
      <c r="N35" s="30">
        <v>0</v>
      </c>
      <c r="O35" s="10" t="s">
        <v>218</v>
      </c>
      <c r="P35" s="10">
        <v>30</v>
      </c>
      <c r="Q35" s="10">
        <v>30</v>
      </c>
      <c r="R35" s="10" t="s">
        <v>131</v>
      </c>
      <c r="S35" s="10" t="s">
        <v>304</v>
      </c>
    </row>
    <row r="36" spans="1:21" s="19" customFormat="1" ht="114.75" x14ac:dyDescent="0.25">
      <c r="A36" s="13"/>
      <c r="B36" s="24" t="s">
        <v>58</v>
      </c>
      <c r="C36" s="41"/>
      <c r="D36" s="41"/>
      <c r="E36" s="41"/>
      <c r="F36" s="41"/>
      <c r="G36" s="41"/>
      <c r="H36" s="41"/>
      <c r="I36" s="41"/>
      <c r="J36" s="41"/>
      <c r="K36" s="41"/>
      <c r="L36" s="41"/>
      <c r="M36" s="41"/>
      <c r="N36" s="41"/>
      <c r="O36" s="41"/>
      <c r="P36" s="41"/>
      <c r="Q36" s="41"/>
      <c r="R36" s="41"/>
      <c r="S36" s="41"/>
      <c r="T36" s="17"/>
      <c r="U36" s="18"/>
    </row>
    <row r="37" spans="1:21" s="11" customFormat="1" ht="127.5" x14ac:dyDescent="0.25">
      <c r="A37" s="1" t="s">
        <v>71</v>
      </c>
      <c r="B37" s="24" t="s">
        <v>87</v>
      </c>
      <c r="C37" s="10" t="s">
        <v>306</v>
      </c>
      <c r="D37" s="29">
        <f t="shared" ref="D37" si="12">G37+I37+K37+M37</f>
        <v>2236.6</v>
      </c>
      <c r="E37" s="29">
        <f>H37+J37+L37+N37</f>
        <v>2236.6</v>
      </c>
      <c r="F37" s="29">
        <f t="shared" ref="F37" si="13">E37/D37*100</f>
        <v>100</v>
      </c>
      <c r="G37" s="30">
        <v>0</v>
      </c>
      <c r="H37" s="30">
        <v>0</v>
      </c>
      <c r="I37" s="29">
        <v>2236.6</v>
      </c>
      <c r="J37" s="29">
        <v>2236.6</v>
      </c>
      <c r="K37" s="30">
        <v>0</v>
      </c>
      <c r="L37" s="30">
        <v>0</v>
      </c>
      <c r="M37" s="30">
        <v>0</v>
      </c>
      <c r="N37" s="30">
        <v>0</v>
      </c>
      <c r="O37" s="10" t="s">
        <v>223</v>
      </c>
      <c r="P37" s="10">
        <v>5</v>
      </c>
      <c r="Q37" s="10">
        <v>5</v>
      </c>
      <c r="R37" s="10" t="s">
        <v>131</v>
      </c>
      <c r="S37" s="10" t="s">
        <v>304</v>
      </c>
    </row>
    <row r="38" spans="1:21" s="19" customFormat="1" ht="102.75" customHeight="1" x14ac:dyDescent="0.25">
      <c r="A38" s="13"/>
      <c r="B38" s="24" t="s">
        <v>58</v>
      </c>
      <c r="C38" s="41"/>
      <c r="D38" s="41"/>
      <c r="E38" s="41"/>
      <c r="F38" s="41"/>
      <c r="G38" s="41"/>
      <c r="H38" s="41"/>
      <c r="I38" s="41"/>
      <c r="J38" s="41"/>
      <c r="K38" s="41"/>
      <c r="L38" s="41"/>
      <c r="M38" s="41"/>
      <c r="N38" s="41"/>
      <c r="O38" s="41"/>
      <c r="P38" s="41"/>
      <c r="Q38" s="41"/>
      <c r="R38" s="41"/>
      <c r="S38" s="41"/>
      <c r="T38" s="17"/>
      <c r="U38" s="18"/>
    </row>
    <row r="39" spans="1:21" s="11" customFormat="1" ht="238.5" customHeight="1" x14ac:dyDescent="0.25">
      <c r="A39" s="1" t="s">
        <v>30</v>
      </c>
      <c r="B39" s="24" t="s">
        <v>144</v>
      </c>
      <c r="C39" s="10" t="s">
        <v>24</v>
      </c>
      <c r="D39" s="29">
        <f>G39+I39+K39+M39</f>
        <v>1600.6</v>
      </c>
      <c r="E39" s="29">
        <f>H39+J39+L39+N39</f>
        <v>1600.6</v>
      </c>
      <c r="F39" s="29">
        <f>E39/D39*100</f>
        <v>100</v>
      </c>
      <c r="G39" s="30">
        <v>0</v>
      </c>
      <c r="H39" s="30">
        <v>0</v>
      </c>
      <c r="I39" s="29">
        <v>1600.6</v>
      </c>
      <c r="J39" s="29">
        <v>1600.6</v>
      </c>
      <c r="K39" s="30">
        <v>0</v>
      </c>
      <c r="L39" s="30">
        <v>0</v>
      </c>
      <c r="M39" s="30">
        <v>0</v>
      </c>
      <c r="N39" s="30">
        <v>0</v>
      </c>
      <c r="O39" s="10" t="s">
        <v>224</v>
      </c>
      <c r="P39" s="10" t="s">
        <v>273</v>
      </c>
      <c r="Q39" s="10" t="s">
        <v>342</v>
      </c>
      <c r="R39" s="10" t="s">
        <v>131</v>
      </c>
      <c r="S39" s="10" t="s">
        <v>304</v>
      </c>
    </row>
    <row r="40" spans="1:21" s="19" customFormat="1" ht="101.25" customHeight="1" x14ac:dyDescent="0.25">
      <c r="A40" s="13"/>
      <c r="B40" s="24" t="s">
        <v>58</v>
      </c>
      <c r="C40" s="41"/>
      <c r="D40" s="41"/>
      <c r="E40" s="41"/>
      <c r="F40" s="41"/>
      <c r="G40" s="41"/>
      <c r="H40" s="41"/>
      <c r="I40" s="41"/>
      <c r="J40" s="41"/>
      <c r="K40" s="41"/>
      <c r="L40" s="41"/>
      <c r="M40" s="41"/>
      <c r="N40" s="41"/>
      <c r="O40" s="41"/>
      <c r="P40" s="41"/>
      <c r="Q40" s="41"/>
      <c r="R40" s="41"/>
      <c r="S40" s="41"/>
      <c r="T40" s="17"/>
      <c r="U40" s="18"/>
    </row>
    <row r="41" spans="1:21" s="11" customFormat="1" ht="178.5" x14ac:dyDescent="0.25">
      <c r="A41" s="1" t="s">
        <v>70</v>
      </c>
      <c r="B41" s="24" t="s">
        <v>126</v>
      </c>
      <c r="C41" s="10" t="s">
        <v>110</v>
      </c>
      <c r="D41" s="29">
        <f>G41+I41+K41+M41</f>
        <v>600</v>
      </c>
      <c r="E41" s="29">
        <f>H41+J41+L41+N41</f>
        <v>517.29999999999995</v>
      </c>
      <c r="F41" s="29">
        <f>E41/D41*100</f>
        <v>86.216666666666669</v>
      </c>
      <c r="G41" s="30">
        <v>0</v>
      </c>
      <c r="H41" s="30">
        <v>0</v>
      </c>
      <c r="I41" s="29">
        <v>600</v>
      </c>
      <c r="J41" s="30">
        <v>517.29999999999995</v>
      </c>
      <c r="K41" s="30">
        <v>0</v>
      </c>
      <c r="L41" s="30">
        <v>0</v>
      </c>
      <c r="M41" s="30">
        <v>0</v>
      </c>
      <c r="N41" s="30">
        <v>0</v>
      </c>
      <c r="O41" s="10" t="s">
        <v>225</v>
      </c>
      <c r="P41" s="10">
        <v>100</v>
      </c>
      <c r="Q41" s="10">
        <v>100</v>
      </c>
      <c r="R41" s="10" t="s">
        <v>123</v>
      </c>
      <c r="S41" s="10" t="s">
        <v>304</v>
      </c>
    </row>
    <row r="42" spans="1:21" s="19" customFormat="1" ht="114.75" x14ac:dyDescent="0.25">
      <c r="A42" s="13"/>
      <c r="B42" s="24" t="s">
        <v>58</v>
      </c>
      <c r="C42" s="41"/>
      <c r="D42" s="41"/>
      <c r="E42" s="41"/>
      <c r="F42" s="41"/>
      <c r="G42" s="41"/>
      <c r="H42" s="41"/>
      <c r="I42" s="41"/>
      <c r="J42" s="41"/>
      <c r="K42" s="41"/>
      <c r="L42" s="41"/>
      <c r="M42" s="41"/>
      <c r="N42" s="41"/>
      <c r="O42" s="41"/>
      <c r="P42" s="41"/>
      <c r="Q42" s="41"/>
      <c r="R42" s="41"/>
      <c r="S42" s="41"/>
      <c r="T42" s="17"/>
      <c r="U42" s="18"/>
    </row>
    <row r="43" spans="1:21" s="12" customFormat="1" ht="102" x14ac:dyDescent="0.25">
      <c r="A43" s="4" t="s">
        <v>111</v>
      </c>
      <c r="B43" s="24" t="s">
        <v>112</v>
      </c>
      <c r="C43" s="32" t="s">
        <v>13</v>
      </c>
      <c r="D43" s="33">
        <f>G43+I43+K43+M43</f>
        <v>4615.1000000000004</v>
      </c>
      <c r="E43" s="33">
        <f>H43+J43+L43+N43</f>
        <v>4615</v>
      </c>
      <c r="F43" s="29">
        <f>E43/D43*100</f>
        <v>99.997833199713966</v>
      </c>
      <c r="G43" s="30">
        <v>0</v>
      </c>
      <c r="H43" s="30">
        <v>0</v>
      </c>
      <c r="I43" s="33">
        <v>4615.1000000000004</v>
      </c>
      <c r="J43" s="33">
        <v>4615</v>
      </c>
      <c r="K43" s="30">
        <v>0</v>
      </c>
      <c r="L43" s="30">
        <v>0</v>
      </c>
      <c r="M43" s="30">
        <v>0</v>
      </c>
      <c r="N43" s="30">
        <v>0</v>
      </c>
      <c r="O43" s="32" t="s">
        <v>226</v>
      </c>
      <c r="P43" s="32">
        <v>200</v>
      </c>
      <c r="Q43" s="32">
        <v>200</v>
      </c>
      <c r="R43" s="32" t="s">
        <v>285</v>
      </c>
      <c r="S43" s="32" t="s">
        <v>304</v>
      </c>
    </row>
    <row r="44" spans="1:21" s="19" customFormat="1" ht="101.25" customHeight="1" x14ac:dyDescent="0.25">
      <c r="A44" s="13"/>
      <c r="B44" s="24" t="s">
        <v>58</v>
      </c>
      <c r="C44" s="41"/>
      <c r="D44" s="41"/>
      <c r="E44" s="41"/>
      <c r="F44" s="41"/>
      <c r="G44" s="41"/>
      <c r="H44" s="41"/>
      <c r="I44" s="41"/>
      <c r="J44" s="41"/>
      <c r="K44" s="41"/>
      <c r="L44" s="41"/>
      <c r="M44" s="41"/>
      <c r="N44" s="41"/>
      <c r="O44" s="41"/>
      <c r="P44" s="41"/>
      <c r="Q44" s="41"/>
      <c r="R44" s="41"/>
      <c r="S44" s="41"/>
      <c r="T44" s="17"/>
      <c r="U44" s="18"/>
    </row>
    <row r="45" spans="1:21" s="12" customFormat="1" ht="76.5" x14ac:dyDescent="0.25">
      <c r="A45" s="4" t="s">
        <v>34</v>
      </c>
      <c r="B45" s="24" t="s">
        <v>132</v>
      </c>
      <c r="C45" s="32" t="s">
        <v>29</v>
      </c>
      <c r="D45" s="33">
        <f>G45+I45+K45+M45</f>
        <v>8452.5</v>
      </c>
      <c r="E45" s="33">
        <f>H45+J45+L45+N45</f>
        <v>8452.5</v>
      </c>
      <c r="F45" s="29">
        <f>E45/D45*100</f>
        <v>100</v>
      </c>
      <c r="G45" s="30">
        <v>0</v>
      </c>
      <c r="H45" s="30">
        <v>0</v>
      </c>
      <c r="I45" s="29">
        <v>8452.5</v>
      </c>
      <c r="J45" s="30">
        <v>8452.5</v>
      </c>
      <c r="K45" s="30">
        <v>0</v>
      </c>
      <c r="L45" s="30">
        <v>0</v>
      </c>
      <c r="M45" s="30">
        <v>0</v>
      </c>
      <c r="N45" s="30">
        <v>0</v>
      </c>
      <c r="O45" s="32" t="s">
        <v>227</v>
      </c>
      <c r="P45" s="32">
        <v>100</v>
      </c>
      <c r="Q45" s="32">
        <v>100</v>
      </c>
      <c r="R45" s="32" t="s">
        <v>286</v>
      </c>
      <c r="S45" s="32" t="s">
        <v>304</v>
      </c>
    </row>
    <row r="46" spans="1:21" s="19" customFormat="1" ht="99.75" customHeight="1" x14ac:dyDescent="0.25">
      <c r="A46" s="13"/>
      <c r="B46" s="24" t="s">
        <v>58</v>
      </c>
      <c r="C46" s="41"/>
      <c r="D46" s="41"/>
      <c r="E46" s="41"/>
      <c r="F46" s="41"/>
      <c r="G46" s="41"/>
      <c r="H46" s="41"/>
      <c r="I46" s="41"/>
      <c r="J46" s="41"/>
      <c r="K46" s="41"/>
      <c r="L46" s="41"/>
      <c r="M46" s="41"/>
      <c r="N46" s="41"/>
      <c r="O46" s="41"/>
      <c r="P46" s="41"/>
      <c r="Q46" s="41"/>
      <c r="R46" s="41"/>
      <c r="S46" s="41"/>
      <c r="T46" s="17"/>
      <c r="U46" s="18"/>
    </row>
    <row r="47" spans="1:21" s="11" customFormat="1" ht="255" x14ac:dyDescent="0.25">
      <c r="A47" s="1" t="s">
        <v>148</v>
      </c>
      <c r="B47" s="24" t="s">
        <v>278</v>
      </c>
      <c r="C47" s="10" t="s">
        <v>145</v>
      </c>
      <c r="D47" s="29">
        <f t="shared" ref="D47" si="14">G47+I47+K47+M47</f>
        <v>514746.4</v>
      </c>
      <c r="E47" s="29">
        <f>H47+J47+L47+N47</f>
        <v>513178.1</v>
      </c>
      <c r="F47" s="29">
        <f t="shared" ref="F47:F49" si="15">E47/D47*100</f>
        <v>99.695325698246734</v>
      </c>
      <c r="G47" s="29">
        <f>514199.5+546.9</f>
        <v>514746.4</v>
      </c>
      <c r="H47" s="29">
        <f>512638.1+540</f>
        <v>513178.1</v>
      </c>
      <c r="I47" s="29">
        <v>0</v>
      </c>
      <c r="J47" s="30">
        <v>0</v>
      </c>
      <c r="K47" s="30">
        <v>0</v>
      </c>
      <c r="L47" s="30">
        <v>0</v>
      </c>
      <c r="M47" s="30">
        <v>0</v>
      </c>
      <c r="N47" s="30">
        <v>0</v>
      </c>
      <c r="O47" s="10" t="s">
        <v>263</v>
      </c>
      <c r="P47" s="10">
        <v>100</v>
      </c>
      <c r="Q47" s="10">
        <v>100</v>
      </c>
      <c r="R47" s="39" t="s">
        <v>322</v>
      </c>
      <c r="S47" s="10" t="s">
        <v>304</v>
      </c>
    </row>
    <row r="48" spans="1:21" s="19" customFormat="1" ht="101.25" customHeight="1" x14ac:dyDescent="0.25">
      <c r="A48" s="13"/>
      <c r="B48" s="24" t="s">
        <v>58</v>
      </c>
      <c r="C48" s="41"/>
      <c r="D48" s="41"/>
      <c r="E48" s="41"/>
      <c r="F48" s="41"/>
      <c r="G48" s="41"/>
      <c r="H48" s="41"/>
      <c r="I48" s="41"/>
      <c r="J48" s="41"/>
      <c r="K48" s="41"/>
      <c r="L48" s="41"/>
      <c r="M48" s="41"/>
      <c r="N48" s="41"/>
      <c r="O48" s="41"/>
      <c r="P48" s="41"/>
      <c r="Q48" s="41"/>
      <c r="R48" s="41"/>
      <c r="S48" s="41"/>
      <c r="T48" s="17"/>
      <c r="U48" s="18"/>
    </row>
    <row r="49" spans="1:21" s="11" customFormat="1" ht="165.75" x14ac:dyDescent="0.25">
      <c r="A49" s="1" t="s">
        <v>149</v>
      </c>
      <c r="B49" s="24" t="s">
        <v>139</v>
      </c>
      <c r="C49" s="10" t="s">
        <v>138</v>
      </c>
      <c r="D49" s="29">
        <f t="shared" ref="D49" si="16">G49+I49+K49+M49</f>
        <v>726838.6</v>
      </c>
      <c r="E49" s="29">
        <f>H49+J49+L49+N49</f>
        <v>693253.20000000007</v>
      </c>
      <c r="F49" s="29">
        <f t="shared" si="15"/>
        <v>95.379249258363558</v>
      </c>
      <c r="G49" s="29">
        <v>498140.2</v>
      </c>
      <c r="H49" s="29">
        <v>471175</v>
      </c>
      <c r="I49" s="29">
        <v>202415.5</v>
      </c>
      <c r="J49" s="29">
        <v>196470.9</v>
      </c>
      <c r="K49" s="29">
        <v>26282.9</v>
      </c>
      <c r="L49" s="29">
        <v>25607.3</v>
      </c>
      <c r="M49" s="30">
        <v>0</v>
      </c>
      <c r="N49" s="30">
        <v>0</v>
      </c>
      <c r="O49" s="10" t="s">
        <v>228</v>
      </c>
      <c r="P49" s="10">
        <v>100</v>
      </c>
      <c r="Q49" s="10">
        <v>100</v>
      </c>
      <c r="R49" s="39" t="s">
        <v>329</v>
      </c>
      <c r="S49" s="10" t="s">
        <v>304</v>
      </c>
    </row>
    <row r="50" spans="1:21" s="19" customFormat="1" ht="102.75" customHeight="1" x14ac:dyDescent="0.25">
      <c r="A50" s="13"/>
      <c r="B50" s="24" t="s">
        <v>58</v>
      </c>
      <c r="C50" s="41"/>
      <c r="D50" s="41"/>
      <c r="E50" s="41"/>
      <c r="F50" s="41"/>
      <c r="G50" s="41"/>
      <c r="H50" s="41"/>
      <c r="I50" s="41"/>
      <c r="J50" s="41"/>
      <c r="K50" s="41"/>
      <c r="L50" s="41"/>
      <c r="M50" s="41"/>
      <c r="N50" s="41"/>
      <c r="O50" s="41"/>
      <c r="P50" s="41"/>
      <c r="Q50" s="41"/>
      <c r="R50" s="41"/>
      <c r="S50" s="41"/>
      <c r="T50" s="17"/>
      <c r="U50" s="18"/>
    </row>
    <row r="51" spans="1:21" s="11" customFormat="1" ht="191.25" x14ac:dyDescent="0.25">
      <c r="A51" s="1" t="s">
        <v>180</v>
      </c>
      <c r="B51" s="24" t="s">
        <v>179</v>
      </c>
      <c r="C51" s="10" t="s">
        <v>128</v>
      </c>
      <c r="D51" s="29">
        <f t="shared" ref="D51" si="17">G51+I51+K51+M51</f>
        <v>14281.199999999999</v>
      </c>
      <c r="E51" s="29">
        <f>H51+J51+L51+N51</f>
        <v>14058.8</v>
      </c>
      <c r="F51" s="29">
        <f t="shared" ref="F51" si="18">E51/D51*100</f>
        <v>98.442707895695051</v>
      </c>
      <c r="G51" s="29">
        <v>0</v>
      </c>
      <c r="H51" s="29">
        <v>0</v>
      </c>
      <c r="I51" s="29">
        <f>14278.8+2.4</f>
        <v>14281.199999999999</v>
      </c>
      <c r="J51" s="29">
        <f>14056.4+2.4</f>
        <v>14058.8</v>
      </c>
      <c r="K51" s="30">
        <v>0</v>
      </c>
      <c r="L51" s="30">
        <v>0</v>
      </c>
      <c r="M51" s="30">
        <v>0</v>
      </c>
      <c r="N51" s="30">
        <v>0</v>
      </c>
      <c r="O51" s="10" t="s">
        <v>229</v>
      </c>
      <c r="P51" s="10">
        <v>100</v>
      </c>
      <c r="Q51" s="10">
        <v>100</v>
      </c>
      <c r="R51" s="39" t="s">
        <v>330</v>
      </c>
      <c r="S51" s="10" t="s">
        <v>304</v>
      </c>
    </row>
    <row r="52" spans="1:21" s="19" customFormat="1" ht="114.75" x14ac:dyDescent="0.25">
      <c r="A52" s="13"/>
      <c r="B52" s="24" t="s">
        <v>58</v>
      </c>
      <c r="C52" s="41"/>
      <c r="D52" s="41"/>
      <c r="E52" s="41"/>
      <c r="F52" s="41"/>
      <c r="G52" s="41"/>
      <c r="H52" s="41"/>
      <c r="I52" s="41"/>
      <c r="J52" s="41"/>
      <c r="K52" s="41"/>
      <c r="L52" s="41"/>
      <c r="M52" s="41"/>
      <c r="N52" s="41"/>
      <c r="O52" s="41"/>
      <c r="P52" s="41"/>
      <c r="Q52" s="41"/>
      <c r="R52" s="41"/>
      <c r="S52" s="41"/>
      <c r="T52" s="17"/>
      <c r="U52" s="18"/>
    </row>
    <row r="53" spans="1:21" s="11" customFormat="1" ht="191.25" x14ac:dyDescent="0.25">
      <c r="A53" s="1" t="s">
        <v>181</v>
      </c>
      <c r="B53" s="24" t="s">
        <v>261</v>
      </c>
      <c r="C53" s="10" t="s">
        <v>128</v>
      </c>
      <c r="D53" s="29">
        <f t="shared" ref="D53" si="19">G53+I53+K53+M53</f>
        <v>3545</v>
      </c>
      <c r="E53" s="29">
        <f>H53+J53+L53+N53</f>
        <v>3461.7</v>
      </c>
      <c r="F53" s="29">
        <f t="shared" ref="F53" si="20">E53/D53*100</f>
        <v>97.650211565585323</v>
      </c>
      <c r="G53" s="29">
        <v>0</v>
      </c>
      <c r="H53" s="29">
        <v>0</v>
      </c>
      <c r="I53" s="29">
        <v>3545</v>
      </c>
      <c r="J53" s="29">
        <v>3461.7</v>
      </c>
      <c r="K53" s="30">
        <v>0</v>
      </c>
      <c r="L53" s="30">
        <v>0</v>
      </c>
      <c r="M53" s="30">
        <v>0</v>
      </c>
      <c r="N53" s="30">
        <v>0</v>
      </c>
      <c r="O53" s="10" t="s">
        <v>229</v>
      </c>
      <c r="P53" s="10">
        <v>100</v>
      </c>
      <c r="Q53" s="10">
        <v>100</v>
      </c>
      <c r="R53" s="39" t="s">
        <v>331</v>
      </c>
      <c r="S53" s="10" t="s">
        <v>304</v>
      </c>
    </row>
    <row r="54" spans="1:21" s="19" customFormat="1" ht="114.75" x14ac:dyDescent="0.25">
      <c r="A54" s="13"/>
      <c r="B54" s="24" t="s">
        <v>58</v>
      </c>
      <c r="C54" s="41"/>
      <c r="D54" s="41"/>
      <c r="E54" s="41"/>
      <c r="F54" s="41"/>
      <c r="G54" s="41"/>
      <c r="H54" s="41"/>
      <c r="I54" s="41"/>
      <c r="J54" s="41"/>
      <c r="K54" s="41"/>
      <c r="L54" s="41"/>
      <c r="M54" s="41"/>
      <c r="N54" s="41"/>
      <c r="O54" s="41"/>
      <c r="P54" s="41"/>
      <c r="Q54" s="41"/>
      <c r="R54" s="41"/>
      <c r="S54" s="41"/>
      <c r="T54" s="17"/>
      <c r="U54" s="18"/>
    </row>
    <row r="55" spans="1:21" s="11" customFormat="1" ht="178.5" x14ac:dyDescent="0.25">
      <c r="A55" s="1" t="s">
        <v>182</v>
      </c>
      <c r="B55" s="24" t="s">
        <v>183</v>
      </c>
      <c r="C55" s="10" t="s">
        <v>184</v>
      </c>
      <c r="D55" s="29">
        <f t="shared" ref="D55" si="21">G55+I55+K55+M55</f>
        <v>149410</v>
      </c>
      <c r="E55" s="29">
        <f>H55+J55+L55+N55</f>
        <v>149410</v>
      </c>
      <c r="F55" s="29">
        <f t="shared" ref="F55" si="22">E55/D55*100</f>
        <v>100</v>
      </c>
      <c r="G55" s="29">
        <f>94563.5+6203.1</f>
        <v>100766.6</v>
      </c>
      <c r="H55" s="29">
        <v>100766.6</v>
      </c>
      <c r="I55" s="29">
        <f>48104+539.4</f>
        <v>48643.4</v>
      </c>
      <c r="J55" s="29">
        <v>48643.4</v>
      </c>
      <c r="K55" s="30">
        <v>0</v>
      </c>
      <c r="L55" s="30">
        <v>0</v>
      </c>
      <c r="M55" s="30">
        <v>0</v>
      </c>
      <c r="N55" s="30">
        <v>0</v>
      </c>
      <c r="O55" s="10" t="s">
        <v>230</v>
      </c>
      <c r="P55" s="10">
        <v>1</v>
      </c>
      <c r="Q55" s="10">
        <v>1</v>
      </c>
      <c r="R55" s="39" t="s">
        <v>336</v>
      </c>
      <c r="S55" s="10" t="s">
        <v>304</v>
      </c>
    </row>
    <row r="56" spans="1:21" s="19" customFormat="1" ht="96.75" customHeight="1" x14ac:dyDescent="0.25">
      <c r="A56" s="13"/>
      <c r="B56" s="24" t="s">
        <v>58</v>
      </c>
      <c r="C56" s="41"/>
      <c r="D56" s="41"/>
      <c r="E56" s="41"/>
      <c r="F56" s="41"/>
      <c r="G56" s="41"/>
      <c r="H56" s="41"/>
      <c r="I56" s="41"/>
      <c r="J56" s="41"/>
      <c r="K56" s="41"/>
      <c r="L56" s="41"/>
      <c r="M56" s="41"/>
      <c r="N56" s="41"/>
      <c r="O56" s="41"/>
      <c r="P56" s="41"/>
      <c r="Q56" s="41"/>
      <c r="R56" s="41"/>
      <c r="S56" s="41"/>
      <c r="T56" s="17"/>
      <c r="U56" s="18"/>
    </row>
    <row r="57" spans="1:21" s="11" customFormat="1" ht="114.75" x14ac:dyDescent="0.25">
      <c r="A57" s="1" t="s">
        <v>185</v>
      </c>
      <c r="B57" s="24" t="s">
        <v>186</v>
      </c>
      <c r="C57" s="10" t="s">
        <v>187</v>
      </c>
      <c r="D57" s="29">
        <f t="shared" ref="D57" si="23">G57+I57+K57+M57</f>
        <v>512204</v>
      </c>
      <c r="E57" s="29">
        <f>H57+J57+L57+N57</f>
        <v>509938.60000000003</v>
      </c>
      <c r="F57" s="29">
        <f t="shared" ref="F57" si="24">E57/D57*100</f>
        <v>99.557715285316021</v>
      </c>
      <c r="G57" s="29">
        <v>470977.4</v>
      </c>
      <c r="H57" s="29">
        <v>470977.4</v>
      </c>
      <c r="I57" s="29">
        <v>15358</v>
      </c>
      <c r="J57" s="29">
        <v>15358</v>
      </c>
      <c r="K57" s="29">
        <v>25868.6</v>
      </c>
      <c r="L57" s="29">
        <v>23603.200000000001</v>
      </c>
      <c r="M57" s="30">
        <v>0</v>
      </c>
      <c r="N57" s="30">
        <v>0</v>
      </c>
      <c r="O57" s="10" t="s">
        <v>230</v>
      </c>
      <c r="P57" s="10">
        <v>10</v>
      </c>
      <c r="Q57" s="10">
        <v>10</v>
      </c>
      <c r="R57" s="39" t="s">
        <v>337</v>
      </c>
      <c r="S57" s="10" t="s">
        <v>304</v>
      </c>
    </row>
    <row r="58" spans="1:21" s="19" customFormat="1" ht="114.75" x14ac:dyDescent="0.25">
      <c r="A58" s="13"/>
      <c r="B58" s="24" t="s">
        <v>58</v>
      </c>
      <c r="C58" s="41"/>
      <c r="D58" s="41"/>
      <c r="E58" s="41"/>
      <c r="F58" s="41"/>
      <c r="G58" s="41"/>
      <c r="H58" s="41"/>
      <c r="I58" s="41"/>
      <c r="J58" s="41"/>
      <c r="K58" s="41"/>
      <c r="L58" s="41"/>
      <c r="M58" s="41"/>
      <c r="N58" s="41"/>
      <c r="O58" s="41"/>
      <c r="P58" s="41"/>
      <c r="Q58" s="41"/>
      <c r="R58" s="41"/>
      <c r="S58" s="41"/>
      <c r="T58" s="17"/>
      <c r="U58" s="18"/>
    </row>
    <row r="59" spans="1:21" s="11" customFormat="1" ht="140.25" x14ac:dyDescent="0.25">
      <c r="A59" s="1" t="s">
        <v>188</v>
      </c>
      <c r="B59" s="24" t="s">
        <v>264</v>
      </c>
      <c r="C59" s="10" t="s">
        <v>189</v>
      </c>
      <c r="D59" s="29">
        <f t="shared" ref="D59" si="25">G59+I59+K59+M59</f>
        <v>8529.5</v>
      </c>
      <c r="E59" s="29">
        <f>H59+J59+L59+N59</f>
        <v>8529.5</v>
      </c>
      <c r="F59" s="29">
        <f t="shared" ref="F59" si="26">E59/D59*100</f>
        <v>100</v>
      </c>
      <c r="G59" s="29">
        <v>0</v>
      </c>
      <c r="H59" s="29">
        <v>0</v>
      </c>
      <c r="I59" s="29">
        <v>8529.5</v>
      </c>
      <c r="J59" s="29">
        <v>8529.5</v>
      </c>
      <c r="K59" s="30">
        <v>0</v>
      </c>
      <c r="L59" s="30">
        <v>0</v>
      </c>
      <c r="M59" s="30">
        <v>0</v>
      </c>
      <c r="N59" s="30">
        <v>0</v>
      </c>
      <c r="O59" s="10" t="s">
        <v>265</v>
      </c>
      <c r="P59" s="10" t="s">
        <v>309</v>
      </c>
      <c r="Q59" s="10" t="s">
        <v>310</v>
      </c>
      <c r="R59" s="10"/>
      <c r="S59" s="10" t="s">
        <v>304</v>
      </c>
    </row>
    <row r="60" spans="1:21" s="19" customFormat="1" ht="99.75" customHeight="1" x14ac:dyDescent="0.25">
      <c r="A60" s="13"/>
      <c r="B60" s="24" t="s">
        <v>58</v>
      </c>
      <c r="C60" s="41"/>
      <c r="D60" s="41"/>
      <c r="E60" s="41"/>
      <c r="F60" s="41"/>
      <c r="G60" s="41"/>
      <c r="H60" s="41"/>
      <c r="I60" s="41"/>
      <c r="J60" s="41"/>
      <c r="K60" s="41"/>
      <c r="L60" s="41"/>
      <c r="M60" s="41"/>
      <c r="N60" s="41"/>
      <c r="O60" s="41"/>
      <c r="P60" s="41"/>
      <c r="Q60" s="41"/>
      <c r="R60" s="41"/>
      <c r="S60" s="41"/>
      <c r="T60" s="17"/>
      <c r="U60" s="18"/>
    </row>
    <row r="61" spans="1:21" s="11" customFormat="1" ht="76.5" x14ac:dyDescent="0.25">
      <c r="A61" s="1" t="s">
        <v>190</v>
      </c>
      <c r="B61" s="24" t="s">
        <v>311</v>
      </c>
      <c r="C61" s="10" t="s">
        <v>128</v>
      </c>
      <c r="D61" s="29">
        <f t="shared" ref="D61" si="27">G61+I61+K61+M61</f>
        <v>51523.4</v>
      </c>
      <c r="E61" s="29">
        <f>H61+J61+L61+N61</f>
        <v>51522.3</v>
      </c>
      <c r="F61" s="29">
        <f t="shared" ref="F61" si="28">E61/D61*100</f>
        <v>99.997865047725881</v>
      </c>
      <c r="G61" s="29">
        <v>0</v>
      </c>
      <c r="H61" s="29">
        <v>0</v>
      </c>
      <c r="I61" s="29">
        <v>51523.4</v>
      </c>
      <c r="J61" s="29">
        <v>51522.3</v>
      </c>
      <c r="K61" s="30">
        <v>0</v>
      </c>
      <c r="L61" s="30">
        <v>0</v>
      </c>
      <c r="M61" s="30">
        <v>0</v>
      </c>
      <c r="N61" s="30">
        <v>0</v>
      </c>
      <c r="O61" s="10" t="s">
        <v>312</v>
      </c>
      <c r="P61" s="10">
        <v>62</v>
      </c>
      <c r="Q61" s="10">
        <v>62</v>
      </c>
      <c r="R61" s="10"/>
      <c r="S61" s="10" t="s">
        <v>304</v>
      </c>
    </row>
    <row r="62" spans="1:21" s="19" customFormat="1" ht="103.5" customHeight="1" x14ac:dyDescent="0.25">
      <c r="A62" s="13"/>
      <c r="B62" s="24" t="s">
        <v>58</v>
      </c>
      <c r="C62" s="41"/>
      <c r="D62" s="41"/>
      <c r="E62" s="41"/>
      <c r="F62" s="41"/>
      <c r="G62" s="41"/>
      <c r="H62" s="41"/>
      <c r="I62" s="41"/>
      <c r="J62" s="41"/>
      <c r="K62" s="41"/>
      <c r="L62" s="41"/>
      <c r="M62" s="41"/>
      <c r="N62" s="41"/>
      <c r="O62" s="41"/>
      <c r="P62" s="41"/>
      <c r="Q62" s="41"/>
      <c r="R62" s="41"/>
      <c r="S62" s="41"/>
      <c r="T62" s="17"/>
      <c r="U62" s="18"/>
    </row>
    <row r="63" spans="1:21" s="11" customFormat="1" ht="51.75" customHeight="1" x14ac:dyDescent="0.25">
      <c r="A63" s="1" t="s">
        <v>36</v>
      </c>
      <c r="B63" s="5" t="s">
        <v>35</v>
      </c>
      <c r="C63" s="26" t="s">
        <v>304</v>
      </c>
      <c r="D63" s="27">
        <f>D64+D68+D66</f>
        <v>264607.5</v>
      </c>
      <c r="E63" s="27">
        <f>E64+E68+E66</f>
        <v>264558.90000000002</v>
      </c>
      <c r="F63" s="27">
        <f>E63/D63*100</f>
        <v>99.981633173662885</v>
      </c>
      <c r="G63" s="27">
        <f>G64+G68+G66</f>
        <v>0</v>
      </c>
      <c r="H63" s="27">
        <f t="shared" ref="H63:N63" si="29">H64+H68+H66</f>
        <v>0</v>
      </c>
      <c r="I63" s="27">
        <f t="shared" si="29"/>
        <v>264607.5</v>
      </c>
      <c r="J63" s="27">
        <f t="shared" si="29"/>
        <v>264558.90000000002</v>
      </c>
      <c r="K63" s="27">
        <f t="shared" si="29"/>
        <v>0</v>
      </c>
      <c r="L63" s="27">
        <f t="shared" si="29"/>
        <v>0</v>
      </c>
      <c r="M63" s="27">
        <f t="shared" si="29"/>
        <v>0</v>
      </c>
      <c r="N63" s="27">
        <f t="shared" si="29"/>
        <v>0</v>
      </c>
      <c r="O63" s="26" t="s">
        <v>304</v>
      </c>
      <c r="P63" s="26" t="s">
        <v>304</v>
      </c>
      <c r="Q63" s="26" t="s">
        <v>304</v>
      </c>
      <c r="R63" s="26" t="s">
        <v>304</v>
      </c>
      <c r="S63" s="26" t="s">
        <v>304</v>
      </c>
    </row>
    <row r="64" spans="1:21" s="11" customFormat="1" ht="127.5" x14ac:dyDescent="0.25">
      <c r="A64" s="1" t="s">
        <v>88</v>
      </c>
      <c r="B64" s="24" t="s">
        <v>89</v>
      </c>
      <c r="C64" s="10" t="s">
        <v>24</v>
      </c>
      <c r="D64" s="29">
        <f>G64+I64+K64+M64</f>
        <v>234278.5</v>
      </c>
      <c r="E64" s="29">
        <f>H64+J64+L64+N64</f>
        <v>234278.5</v>
      </c>
      <c r="F64" s="29">
        <f>E64/D64*100</f>
        <v>100</v>
      </c>
      <c r="G64" s="30">
        <v>0</v>
      </c>
      <c r="H64" s="30">
        <v>0</v>
      </c>
      <c r="I64" s="29">
        <v>234278.5</v>
      </c>
      <c r="J64" s="29">
        <v>234278.5</v>
      </c>
      <c r="K64" s="30">
        <v>0</v>
      </c>
      <c r="L64" s="30">
        <v>0</v>
      </c>
      <c r="M64" s="30">
        <v>0</v>
      </c>
      <c r="N64" s="30">
        <v>0</v>
      </c>
      <c r="O64" s="10" t="s">
        <v>231</v>
      </c>
      <c r="P64" s="10">
        <v>2</v>
      </c>
      <c r="Q64" s="10">
        <v>2</v>
      </c>
      <c r="R64" s="10" t="s">
        <v>131</v>
      </c>
      <c r="S64" s="10" t="s">
        <v>304</v>
      </c>
    </row>
    <row r="65" spans="1:21" s="19" customFormat="1" ht="102.75" customHeight="1" x14ac:dyDescent="0.25">
      <c r="A65" s="13"/>
      <c r="B65" s="24" t="s">
        <v>58</v>
      </c>
      <c r="C65" s="41"/>
      <c r="D65" s="41"/>
      <c r="E65" s="41"/>
      <c r="F65" s="41"/>
      <c r="G65" s="41"/>
      <c r="H65" s="41"/>
      <c r="I65" s="41"/>
      <c r="J65" s="41"/>
      <c r="K65" s="41"/>
      <c r="L65" s="41"/>
      <c r="M65" s="41"/>
      <c r="N65" s="41"/>
      <c r="O65" s="41"/>
      <c r="P65" s="41"/>
      <c r="Q65" s="41"/>
      <c r="R65" s="41"/>
      <c r="S65" s="41"/>
      <c r="T65" s="17"/>
      <c r="U65" s="18"/>
    </row>
    <row r="66" spans="1:21" s="11" customFormat="1" ht="51" x14ac:dyDescent="0.25">
      <c r="A66" s="1" t="s">
        <v>140</v>
      </c>
      <c r="B66" s="24" t="s">
        <v>141</v>
      </c>
      <c r="C66" s="10" t="s">
        <v>127</v>
      </c>
      <c r="D66" s="29">
        <f t="shared" ref="D66:E66" si="30">G66+I66+K66+M66</f>
        <v>20475</v>
      </c>
      <c r="E66" s="29">
        <f t="shared" si="30"/>
        <v>20475</v>
      </c>
      <c r="F66" s="29">
        <f t="shared" ref="F66" si="31">E66/D66*100</f>
        <v>100</v>
      </c>
      <c r="G66" s="30">
        <v>0</v>
      </c>
      <c r="H66" s="30">
        <v>0</v>
      </c>
      <c r="I66" s="29">
        <v>20475</v>
      </c>
      <c r="J66" s="29">
        <v>20475</v>
      </c>
      <c r="K66" s="30">
        <v>0</v>
      </c>
      <c r="L66" s="30">
        <v>0</v>
      </c>
      <c r="M66" s="30">
        <v>0</v>
      </c>
      <c r="N66" s="30">
        <v>0</v>
      </c>
      <c r="O66" s="10" t="s">
        <v>266</v>
      </c>
      <c r="P66" s="39">
        <v>1800</v>
      </c>
      <c r="Q66" s="39">
        <v>1800</v>
      </c>
      <c r="R66" s="10" t="s">
        <v>287</v>
      </c>
      <c r="S66" s="10" t="s">
        <v>304</v>
      </c>
    </row>
    <row r="67" spans="1:21" s="19" customFormat="1" ht="103.5" customHeight="1" x14ac:dyDescent="0.25">
      <c r="A67" s="13"/>
      <c r="B67" s="24" t="s">
        <v>58</v>
      </c>
      <c r="C67" s="41"/>
      <c r="D67" s="41"/>
      <c r="E67" s="41"/>
      <c r="F67" s="41"/>
      <c r="G67" s="41"/>
      <c r="H67" s="41"/>
      <c r="I67" s="41"/>
      <c r="J67" s="41"/>
      <c r="K67" s="41"/>
      <c r="L67" s="41"/>
      <c r="M67" s="41"/>
      <c r="N67" s="41"/>
      <c r="O67" s="41"/>
      <c r="P67" s="41"/>
      <c r="Q67" s="41"/>
      <c r="R67" s="41"/>
      <c r="S67" s="41"/>
      <c r="T67" s="17"/>
      <c r="U67" s="18"/>
    </row>
    <row r="68" spans="1:21" s="11" customFormat="1" ht="127.5" x14ac:dyDescent="0.25">
      <c r="A68" s="1" t="s">
        <v>59</v>
      </c>
      <c r="B68" s="24" t="s">
        <v>90</v>
      </c>
      <c r="C68" s="10" t="s">
        <v>24</v>
      </c>
      <c r="D68" s="29">
        <f t="shared" si="4"/>
        <v>9854</v>
      </c>
      <c r="E68" s="29">
        <f t="shared" si="4"/>
        <v>9805.4</v>
      </c>
      <c r="F68" s="29">
        <f t="shared" si="11"/>
        <v>99.506799269332248</v>
      </c>
      <c r="G68" s="30">
        <v>0</v>
      </c>
      <c r="H68" s="30">
        <v>0</v>
      </c>
      <c r="I68" s="29">
        <v>9854</v>
      </c>
      <c r="J68" s="29">
        <v>9805.4</v>
      </c>
      <c r="K68" s="30">
        <v>0</v>
      </c>
      <c r="L68" s="30">
        <v>0</v>
      </c>
      <c r="M68" s="30">
        <v>0</v>
      </c>
      <c r="N68" s="30">
        <v>0</v>
      </c>
      <c r="O68" s="10" t="s">
        <v>274</v>
      </c>
      <c r="P68" s="39">
        <v>3</v>
      </c>
      <c r="Q68" s="39">
        <v>3</v>
      </c>
      <c r="R68" s="10" t="s">
        <v>131</v>
      </c>
      <c r="S68" s="10" t="s">
        <v>304</v>
      </c>
    </row>
    <row r="69" spans="1:21" s="19" customFormat="1" ht="103.5" customHeight="1" x14ac:dyDescent="0.25">
      <c r="A69" s="13"/>
      <c r="B69" s="24" t="s">
        <v>58</v>
      </c>
      <c r="C69" s="41"/>
      <c r="D69" s="41"/>
      <c r="E69" s="41"/>
      <c r="F69" s="41"/>
      <c r="G69" s="41"/>
      <c r="H69" s="41"/>
      <c r="I69" s="41"/>
      <c r="J69" s="41"/>
      <c r="K69" s="41"/>
      <c r="L69" s="41"/>
      <c r="M69" s="41"/>
      <c r="N69" s="41"/>
      <c r="O69" s="41"/>
      <c r="P69" s="41"/>
      <c r="Q69" s="41"/>
      <c r="R69" s="41"/>
      <c r="S69" s="41"/>
      <c r="T69" s="17"/>
      <c r="U69" s="18"/>
    </row>
    <row r="70" spans="1:21" s="11" customFormat="1" ht="63.75" x14ac:dyDescent="0.25">
      <c r="A70" s="1" t="s">
        <v>37</v>
      </c>
      <c r="B70" s="5" t="s">
        <v>133</v>
      </c>
      <c r="C70" s="26" t="s">
        <v>304</v>
      </c>
      <c r="D70" s="27">
        <f>D75+D71+D73+D77+D79+D81</f>
        <v>711283.1</v>
      </c>
      <c r="E70" s="27">
        <f>E75+E71+E73+E77+E79+E81</f>
        <v>711102.60000000009</v>
      </c>
      <c r="F70" s="27">
        <f>E70/D70*100</f>
        <v>99.974623325086753</v>
      </c>
      <c r="G70" s="27">
        <f t="shared" ref="G70:N70" si="32">G75+G71+G73+G77+G79+G81</f>
        <v>0</v>
      </c>
      <c r="H70" s="27">
        <f t="shared" si="32"/>
        <v>0</v>
      </c>
      <c r="I70" s="27">
        <f t="shared" si="32"/>
        <v>711283.1</v>
      </c>
      <c r="J70" s="27">
        <f t="shared" si="32"/>
        <v>711102.60000000009</v>
      </c>
      <c r="K70" s="27">
        <f t="shared" si="32"/>
        <v>0</v>
      </c>
      <c r="L70" s="27">
        <f t="shared" si="32"/>
        <v>0</v>
      </c>
      <c r="M70" s="27">
        <f t="shared" si="32"/>
        <v>0</v>
      </c>
      <c r="N70" s="27">
        <f t="shared" si="32"/>
        <v>0</v>
      </c>
      <c r="O70" s="26" t="s">
        <v>304</v>
      </c>
      <c r="P70" s="26" t="s">
        <v>304</v>
      </c>
      <c r="Q70" s="26" t="s">
        <v>304</v>
      </c>
      <c r="R70" s="26" t="s">
        <v>304</v>
      </c>
      <c r="S70" s="26" t="s">
        <v>304</v>
      </c>
    </row>
    <row r="71" spans="1:21" s="11" customFormat="1" ht="153" x14ac:dyDescent="0.25">
      <c r="A71" s="1" t="s">
        <v>38</v>
      </c>
      <c r="B71" s="24" t="s">
        <v>91</v>
      </c>
      <c r="C71" s="10" t="s">
        <v>40</v>
      </c>
      <c r="D71" s="29">
        <f>G71+I71+K71+M71</f>
        <v>36955.199999999997</v>
      </c>
      <c r="E71" s="29">
        <f>H71+J71+L71+N71</f>
        <v>36955.199999999997</v>
      </c>
      <c r="F71" s="29">
        <f>E71/D71*100</f>
        <v>100</v>
      </c>
      <c r="G71" s="30">
        <v>0</v>
      </c>
      <c r="H71" s="30">
        <v>0</v>
      </c>
      <c r="I71" s="29">
        <v>36955.199999999997</v>
      </c>
      <c r="J71" s="29">
        <v>36955.199999999997</v>
      </c>
      <c r="K71" s="30">
        <v>0</v>
      </c>
      <c r="L71" s="30">
        <v>0</v>
      </c>
      <c r="M71" s="30">
        <v>0</v>
      </c>
      <c r="N71" s="30">
        <v>0</v>
      </c>
      <c r="O71" s="10" t="s">
        <v>231</v>
      </c>
      <c r="P71" s="10">
        <v>1</v>
      </c>
      <c r="Q71" s="10">
        <v>1</v>
      </c>
      <c r="R71" s="10" t="s">
        <v>131</v>
      </c>
      <c r="S71" s="10" t="s">
        <v>304</v>
      </c>
    </row>
    <row r="72" spans="1:21" s="19" customFormat="1" ht="101.25" customHeight="1" x14ac:dyDescent="0.25">
      <c r="A72" s="13"/>
      <c r="B72" s="24" t="s">
        <v>58</v>
      </c>
      <c r="C72" s="41"/>
      <c r="D72" s="41"/>
      <c r="E72" s="41"/>
      <c r="F72" s="41"/>
      <c r="G72" s="41"/>
      <c r="H72" s="41"/>
      <c r="I72" s="41"/>
      <c r="J72" s="41"/>
      <c r="K72" s="41"/>
      <c r="L72" s="41"/>
      <c r="M72" s="41"/>
      <c r="N72" s="41"/>
      <c r="O72" s="41"/>
      <c r="P72" s="41"/>
      <c r="Q72" s="41"/>
      <c r="R72" s="41"/>
      <c r="S72" s="41"/>
      <c r="T72" s="17"/>
      <c r="U72" s="18"/>
    </row>
    <row r="73" spans="1:21" s="11" customFormat="1" ht="114.75" x14ac:dyDescent="0.25">
      <c r="A73" s="1" t="s">
        <v>39</v>
      </c>
      <c r="B73" s="24" t="s">
        <v>134</v>
      </c>
      <c r="C73" s="10" t="s">
        <v>13</v>
      </c>
      <c r="D73" s="29">
        <f>G73+I73+K73+M73</f>
        <v>463486</v>
      </c>
      <c r="E73" s="29">
        <f>H73+J73+L73+N73</f>
        <v>463389.60000000003</v>
      </c>
      <c r="F73" s="29">
        <f>E73/D73*100</f>
        <v>99.979201097767785</v>
      </c>
      <c r="G73" s="30">
        <v>0</v>
      </c>
      <c r="H73" s="30">
        <v>0</v>
      </c>
      <c r="I73" s="29">
        <f>463424.5+61.5</f>
        <v>463486</v>
      </c>
      <c r="J73" s="29">
        <f>463329.7+59.9</f>
        <v>463389.60000000003</v>
      </c>
      <c r="K73" s="30">
        <v>0</v>
      </c>
      <c r="L73" s="30">
        <v>0</v>
      </c>
      <c r="M73" s="30">
        <v>0</v>
      </c>
      <c r="N73" s="30">
        <v>0</v>
      </c>
      <c r="O73" s="10" t="s">
        <v>232</v>
      </c>
      <c r="P73" s="10">
        <v>100</v>
      </c>
      <c r="Q73" s="10">
        <v>100</v>
      </c>
      <c r="R73" s="39" t="s">
        <v>323</v>
      </c>
      <c r="S73" s="10" t="s">
        <v>304</v>
      </c>
    </row>
    <row r="74" spans="1:21" s="19" customFormat="1" ht="99.75" customHeight="1" x14ac:dyDescent="0.25">
      <c r="A74" s="13"/>
      <c r="B74" s="24" t="s">
        <v>58</v>
      </c>
      <c r="C74" s="41"/>
      <c r="D74" s="41"/>
      <c r="E74" s="41"/>
      <c r="F74" s="41"/>
      <c r="G74" s="41"/>
      <c r="H74" s="41"/>
      <c r="I74" s="41"/>
      <c r="J74" s="41"/>
      <c r="K74" s="41"/>
      <c r="L74" s="41"/>
      <c r="M74" s="41"/>
      <c r="N74" s="41"/>
      <c r="O74" s="41"/>
      <c r="P74" s="41"/>
      <c r="Q74" s="41"/>
      <c r="R74" s="41"/>
      <c r="S74" s="41"/>
      <c r="T74" s="17"/>
      <c r="U74" s="18"/>
    </row>
    <row r="75" spans="1:21" s="11" customFormat="1" ht="102" x14ac:dyDescent="0.25">
      <c r="A75" s="1" t="s">
        <v>41</v>
      </c>
      <c r="B75" s="24" t="s">
        <v>135</v>
      </c>
      <c r="C75" s="10" t="s">
        <v>13</v>
      </c>
      <c r="D75" s="29">
        <f t="shared" si="4"/>
        <v>35492.9</v>
      </c>
      <c r="E75" s="29">
        <f t="shared" si="4"/>
        <v>35408.800000000003</v>
      </c>
      <c r="F75" s="29">
        <f t="shared" si="11"/>
        <v>99.763051201789651</v>
      </c>
      <c r="G75" s="29">
        <v>0</v>
      </c>
      <c r="H75" s="29">
        <v>0</v>
      </c>
      <c r="I75" s="29">
        <v>35492.9</v>
      </c>
      <c r="J75" s="29">
        <v>35408.800000000003</v>
      </c>
      <c r="K75" s="29">
        <v>0</v>
      </c>
      <c r="L75" s="29">
        <v>0</v>
      </c>
      <c r="M75" s="29">
        <v>0</v>
      </c>
      <c r="N75" s="29">
        <v>0</v>
      </c>
      <c r="O75" s="10" t="s">
        <v>233</v>
      </c>
      <c r="P75" s="10">
        <v>30</v>
      </c>
      <c r="Q75" s="10">
        <v>30</v>
      </c>
      <c r="R75" s="10" t="s">
        <v>131</v>
      </c>
      <c r="S75" s="10" t="s">
        <v>304</v>
      </c>
    </row>
    <row r="76" spans="1:21" s="19" customFormat="1" ht="101.25" customHeight="1" x14ac:dyDescent="0.25">
      <c r="A76" s="13"/>
      <c r="B76" s="24" t="s">
        <v>58</v>
      </c>
      <c r="C76" s="41"/>
      <c r="D76" s="41"/>
      <c r="E76" s="41"/>
      <c r="F76" s="41"/>
      <c r="G76" s="41"/>
      <c r="H76" s="41"/>
      <c r="I76" s="41"/>
      <c r="J76" s="41"/>
      <c r="K76" s="41"/>
      <c r="L76" s="41"/>
      <c r="M76" s="41"/>
      <c r="N76" s="41"/>
      <c r="O76" s="41"/>
      <c r="P76" s="41"/>
      <c r="Q76" s="41"/>
      <c r="R76" s="41"/>
      <c r="S76" s="41"/>
      <c r="T76" s="17"/>
      <c r="U76" s="18"/>
    </row>
    <row r="77" spans="1:21" s="11" customFormat="1" ht="114.75" x14ac:dyDescent="0.25">
      <c r="A77" s="1" t="s">
        <v>92</v>
      </c>
      <c r="B77" s="24" t="s">
        <v>93</v>
      </c>
      <c r="C77" s="10" t="s">
        <v>94</v>
      </c>
      <c r="D77" s="29">
        <f t="shared" ref="D77:E77" si="33">G77+I77+K77+M77</f>
        <v>281.39999999999998</v>
      </c>
      <c r="E77" s="29">
        <f t="shared" si="33"/>
        <v>281.39999999999998</v>
      </c>
      <c r="F77" s="29">
        <f t="shared" ref="F77" si="34">E77/D77*100</f>
        <v>100</v>
      </c>
      <c r="G77" s="30">
        <v>0</v>
      </c>
      <c r="H77" s="30">
        <v>0</v>
      </c>
      <c r="I77" s="29">
        <v>281.39999999999998</v>
      </c>
      <c r="J77" s="29">
        <v>281.39999999999998</v>
      </c>
      <c r="K77" s="30">
        <v>0</v>
      </c>
      <c r="L77" s="30">
        <v>0</v>
      </c>
      <c r="M77" s="30">
        <v>0</v>
      </c>
      <c r="N77" s="30">
        <v>0</v>
      </c>
      <c r="O77" s="10" t="s">
        <v>234</v>
      </c>
      <c r="P77" s="10">
        <v>1</v>
      </c>
      <c r="Q77" s="10">
        <v>1</v>
      </c>
      <c r="R77" s="10" t="s">
        <v>131</v>
      </c>
      <c r="S77" s="10" t="s">
        <v>304</v>
      </c>
    </row>
    <row r="78" spans="1:21" s="19" customFormat="1" ht="101.25" customHeight="1" x14ac:dyDescent="0.25">
      <c r="A78" s="13"/>
      <c r="B78" s="24" t="s">
        <v>58</v>
      </c>
      <c r="C78" s="41"/>
      <c r="D78" s="41"/>
      <c r="E78" s="41"/>
      <c r="F78" s="41"/>
      <c r="G78" s="41"/>
      <c r="H78" s="41"/>
      <c r="I78" s="41"/>
      <c r="J78" s="41"/>
      <c r="K78" s="41"/>
      <c r="L78" s="41"/>
      <c r="M78" s="41"/>
      <c r="N78" s="41"/>
      <c r="O78" s="41"/>
      <c r="P78" s="41"/>
      <c r="Q78" s="41"/>
      <c r="R78" s="41"/>
      <c r="S78" s="41"/>
      <c r="T78" s="17"/>
      <c r="U78" s="18"/>
    </row>
    <row r="79" spans="1:21" s="11" customFormat="1" ht="38.25" x14ac:dyDescent="0.25">
      <c r="A79" s="1" t="s">
        <v>191</v>
      </c>
      <c r="B79" s="24" t="s">
        <v>192</v>
      </c>
      <c r="C79" s="10" t="s">
        <v>29</v>
      </c>
      <c r="D79" s="29">
        <f t="shared" ref="D79:E79" si="35">G79+I79+K79+M79</f>
        <v>375</v>
      </c>
      <c r="E79" s="29">
        <f t="shared" si="35"/>
        <v>375</v>
      </c>
      <c r="F79" s="29">
        <f t="shared" ref="F79" si="36">E79/D79*100</f>
        <v>100</v>
      </c>
      <c r="G79" s="30">
        <v>0</v>
      </c>
      <c r="H79" s="30">
        <v>0</v>
      </c>
      <c r="I79" s="29">
        <v>375</v>
      </c>
      <c r="J79" s="29">
        <v>375</v>
      </c>
      <c r="K79" s="30">
        <v>0</v>
      </c>
      <c r="L79" s="30">
        <v>0</v>
      </c>
      <c r="M79" s="30">
        <v>0</v>
      </c>
      <c r="N79" s="30">
        <v>0</v>
      </c>
      <c r="O79" s="10" t="s">
        <v>279</v>
      </c>
      <c r="P79" s="10">
        <v>14</v>
      </c>
      <c r="Q79" s="10">
        <v>14</v>
      </c>
      <c r="R79" s="10" t="s">
        <v>131</v>
      </c>
      <c r="S79" s="10" t="s">
        <v>304</v>
      </c>
    </row>
    <row r="80" spans="1:21" s="19" customFormat="1" ht="99.75" customHeight="1" x14ac:dyDescent="0.25">
      <c r="A80" s="13"/>
      <c r="B80" s="24" t="s">
        <v>58</v>
      </c>
      <c r="C80" s="41"/>
      <c r="D80" s="41"/>
      <c r="E80" s="41"/>
      <c r="F80" s="41"/>
      <c r="G80" s="41"/>
      <c r="H80" s="41"/>
      <c r="I80" s="41"/>
      <c r="J80" s="41"/>
      <c r="K80" s="41"/>
      <c r="L80" s="41"/>
      <c r="M80" s="41"/>
      <c r="N80" s="41"/>
      <c r="O80" s="41"/>
      <c r="P80" s="41"/>
      <c r="Q80" s="41"/>
      <c r="R80" s="41"/>
      <c r="S80" s="41"/>
      <c r="T80" s="17"/>
      <c r="U80" s="18"/>
    </row>
    <row r="81" spans="1:21" s="11" customFormat="1" ht="153" x14ac:dyDescent="0.25">
      <c r="A81" s="1" t="s">
        <v>171</v>
      </c>
      <c r="B81" s="24" t="s">
        <v>172</v>
      </c>
      <c r="C81" s="10" t="s">
        <v>129</v>
      </c>
      <c r="D81" s="29">
        <f t="shared" ref="D81:E81" si="37">G81+I81+K81+M81</f>
        <v>174692.6</v>
      </c>
      <c r="E81" s="29">
        <f t="shared" si="37"/>
        <v>174692.6</v>
      </c>
      <c r="F81" s="29">
        <f t="shared" ref="F81" si="38">E81/D81*100</f>
        <v>100</v>
      </c>
      <c r="G81" s="29">
        <v>0</v>
      </c>
      <c r="H81" s="29">
        <v>0</v>
      </c>
      <c r="I81" s="29">
        <v>174692.6</v>
      </c>
      <c r="J81" s="29">
        <v>174692.6</v>
      </c>
      <c r="K81" s="30">
        <v>0</v>
      </c>
      <c r="L81" s="30">
        <v>0</v>
      </c>
      <c r="M81" s="30">
        <v>0</v>
      </c>
      <c r="N81" s="30">
        <v>0</v>
      </c>
      <c r="O81" s="10" t="s">
        <v>235</v>
      </c>
      <c r="P81" s="10">
        <v>100</v>
      </c>
      <c r="Q81" s="10">
        <v>100</v>
      </c>
      <c r="R81" s="39" t="s">
        <v>288</v>
      </c>
      <c r="S81" s="10" t="s">
        <v>304</v>
      </c>
    </row>
    <row r="82" spans="1:21" s="19" customFormat="1" ht="102.75" customHeight="1" x14ac:dyDescent="0.25">
      <c r="A82" s="13"/>
      <c r="B82" s="24" t="s">
        <v>58</v>
      </c>
      <c r="C82" s="41"/>
      <c r="D82" s="41"/>
      <c r="E82" s="41"/>
      <c r="F82" s="41"/>
      <c r="G82" s="41"/>
      <c r="H82" s="41"/>
      <c r="I82" s="41"/>
      <c r="J82" s="41"/>
      <c r="K82" s="41"/>
      <c r="L82" s="41"/>
      <c r="M82" s="41"/>
      <c r="N82" s="41"/>
      <c r="O82" s="41"/>
      <c r="P82" s="41"/>
      <c r="Q82" s="41"/>
      <c r="R82" s="41"/>
      <c r="S82" s="41"/>
      <c r="T82" s="17"/>
      <c r="U82" s="18"/>
    </row>
    <row r="83" spans="1:21" s="11" customFormat="1" ht="25.5" x14ac:dyDescent="0.25">
      <c r="A83" s="1" t="s">
        <v>95</v>
      </c>
      <c r="B83" s="5" t="s">
        <v>96</v>
      </c>
      <c r="C83" s="26" t="s">
        <v>304</v>
      </c>
      <c r="D83" s="27">
        <f>G83+I83+K83+M83</f>
        <v>2907573.1999999997</v>
      </c>
      <c r="E83" s="27">
        <f>H83+J83+L83+N83</f>
        <v>2907565.1</v>
      </c>
      <c r="F83" s="27">
        <f>E83/D83*100</f>
        <v>99.999721417159861</v>
      </c>
      <c r="G83" s="27">
        <f>G84+G86+G88+G90+G92+G94+G96+G98</f>
        <v>2240530.2999999998</v>
      </c>
      <c r="H83" s="27">
        <f>H84+H86+H88+H90+H92+H94+H96+H98</f>
        <v>2240523.2000000002</v>
      </c>
      <c r="I83" s="27">
        <f t="shared" ref="I83:N83" si="39">I84+I86+I88+I90+I92+I94+I96+I98</f>
        <v>571739.1</v>
      </c>
      <c r="J83" s="27">
        <f t="shared" si="39"/>
        <v>571738.4</v>
      </c>
      <c r="K83" s="27">
        <f t="shared" si="39"/>
        <v>92442.5</v>
      </c>
      <c r="L83" s="27">
        <f>L84+L86+L88+L90+L92+L94+L96+L98</f>
        <v>92442.2</v>
      </c>
      <c r="M83" s="27">
        <f t="shared" si="39"/>
        <v>2861.3</v>
      </c>
      <c r="N83" s="27">
        <f t="shared" si="39"/>
        <v>2861.3</v>
      </c>
      <c r="O83" s="26" t="s">
        <v>304</v>
      </c>
      <c r="P83" s="26" t="s">
        <v>304</v>
      </c>
      <c r="Q83" s="26" t="s">
        <v>304</v>
      </c>
      <c r="R83" s="26" t="s">
        <v>304</v>
      </c>
      <c r="S83" s="26" t="s">
        <v>304</v>
      </c>
    </row>
    <row r="84" spans="1:21" s="11" customFormat="1" ht="140.25" x14ac:dyDescent="0.25">
      <c r="A84" s="1" t="s">
        <v>97</v>
      </c>
      <c r="B84" s="24" t="s">
        <v>136</v>
      </c>
      <c r="C84" s="10" t="s">
        <v>146</v>
      </c>
      <c r="D84" s="29">
        <f t="shared" ref="D84:E84" si="40">G84+I84+K84+M84</f>
        <v>430821.5</v>
      </c>
      <c r="E84" s="29">
        <f t="shared" si="40"/>
        <v>430821.39999999997</v>
      </c>
      <c r="F84" s="29">
        <f t="shared" ref="F84" si="41">E84/D84*100</f>
        <v>99.999976788530745</v>
      </c>
      <c r="G84" s="29">
        <v>288759.59999999998</v>
      </c>
      <c r="H84" s="29">
        <v>288759.59999999998</v>
      </c>
      <c r="I84" s="29">
        <v>142061.9</v>
      </c>
      <c r="J84" s="29">
        <v>142061.79999999999</v>
      </c>
      <c r="K84" s="29">
        <v>0</v>
      </c>
      <c r="L84" s="29">
        <v>0</v>
      </c>
      <c r="M84" s="30">
        <v>0</v>
      </c>
      <c r="N84" s="30">
        <v>0</v>
      </c>
      <c r="O84" s="10" t="s">
        <v>236</v>
      </c>
      <c r="P84" s="10">
        <v>375</v>
      </c>
      <c r="Q84" s="10">
        <v>375</v>
      </c>
      <c r="R84" s="39" t="s">
        <v>328</v>
      </c>
      <c r="S84" s="34" t="s">
        <v>304</v>
      </c>
    </row>
    <row r="85" spans="1:21" s="19" customFormat="1" ht="102.75" customHeight="1" x14ac:dyDescent="0.25">
      <c r="A85" s="13"/>
      <c r="B85" s="24" t="s">
        <v>58</v>
      </c>
      <c r="C85" s="41"/>
      <c r="D85" s="41"/>
      <c r="E85" s="41"/>
      <c r="F85" s="41"/>
      <c r="G85" s="41"/>
      <c r="H85" s="41"/>
      <c r="I85" s="41"/>
      <c r="J85" s="41"/>
      <c r="K85" s="41"/>
      <c r="L85" s="41"/>
      <c r="M85" s="41"/>
      <c r="N85" s="41"/>
      <c r="O85" s="41"/>
      <c r="P85" s="41"/>
      <c r="Q85" s="41"/>
      <c r="R85" s="41"/>
      <c r="S85" s="41"/>
      <c r="T85" s="17"/>
      <c r="U85" s="18"/>
    </row>
    <row r="86" spans="1:21" s="11" customFormat="1" ht="89.25" x14ac:dyDescent="0.25">
      <c r="A86" s="1" t="s">
        <v>150</v>
      </c>
      <c r="B86" s="24" t="s">
        <v>151</v>
      </c>
      <c r="C86" s="10" t="s">
        <v>128</v>
      </c>
      <c r="D86" s="29">
        <f t="shared" ref="D86:E86" si="42">G86+I86+K86+M86</f>
        <v>34512.400000000001</v>
      </c>
      <c r="E86" s="29">
        <f t="shared" si="42"/>
        <v>34512.400000000001</v>
      </c>
      <c r="F86" s="29">
        <f t="shared" ref="F86" si="43">E86/D86*100</f>
        <v>100</v>
      </c>
      <c r="G86" s="29">
        <v>34167.300000000003</v>
      </c>
      <c r="H86" s="29">
        <v>34167.300000000003</v>
      </c>
      <c r="I86" s="29">
        <v>345.1</v>
      </c>
      <c r="J86" s="30">
        <v>345.1</v>
      </c>
      <c r="K86" s="30">
        <v>0</v>
      </c>
      <c r="L86" s="30">
        <v>0</v>
      </c>
      <c r="M86" s="30">
        <v>0</v>
      </c>
      <c r="N86" s="30">
        <v>0</v>
      </c>
      <c r="O86" s="10" t="s">
        <v>275</v>
      </c>
      <c r="P86" s="10">
        <v>22</v>
      </c>
      <c r="Q86" s="10">
        <v>22</v>
      </c>
      <c r="R86" s="10" t="s">
        <v>289</v>
      </c>
      <c r="S86" s="10" t="s">
        <v>304</v>
      </c>
    </row>
    <row r="87" spans="1:21" s="19" customFormat="1" ht="96.75" customHeight="1" x14ac:dyDescent="0.25">
      <c r="A87" s="13"/>
      <c r="B87" s="24" t="s">
        <v>58</v>
      </c>
      <c r="C87" s="41"/>
      <c r="D87" s="41"/>
      <c r="E87" s="41"/>
      <c r="F87" s="41"/>
      <c r="G87" s="41"/>
      <c r="H87" s="41"/>
      <c r="I87" s="41"/>
      <c r="J87" s="41"/>
      <c r="K87" s="41"/>
      <c r="L87" s="41"/>
      <c r="M87" s="41"/>
      <c r="N87" s="41"/>
      <c r="O87" s="41"/>
      <c r="P87" s="41"/>
      <c r="Q87" s="41"/>
      <c r="R87" s="41"/>
      <c r="S87" s="41"/>
      <c r="T87" s="17"/>
      <c r="U87" s="18"/>
    </row>
    <row r="88" spans="1:21" s="11" customFormat="1" ht="102" x14ac:dyDescent="0.25">
      <c r="A88" s="1" t="s">
        <v>152</v>
      </c>
      <c r="B88" s="24" t="s">
        <v>153</v>
      </c>
      <c r="C88" s="10" t="s">
        <v>154</v>
      </c>
      <c r="D88" s="29">
        <f t="shared" ref="D88:E88" si="44">G88+I88+K88+M88</f>
        <v>7949.8</v>
      </c>
      <c r="E88" s="29">
        <f t="shared" si="44"/>
        <v>7949.8</v>
      </c>
      <c r="F88" s="29">
        <f t="shared" ref="F88" si="45">E88/D88*100</f>
        <v>100</v>
      </c>
      <c r="G88" s="29">
        <v>7870.3</v>
      </c>
      <c r="H88" s="29">
        <v>7870.3</v>
      </c>
      <c r="I88" s="29">
        <v>79.5</v>
      </c>
      <c r="J88" s="30">
        <v>79.5</v>
      </c>
      <c r="K88" s="30">
        <v>0</v>
      </c>
      <c r="L88" s="30">
        <v>0</v>
      </c>
      <c r="M88" s="30">
        <v>0</v>
      </c>
      <c r="N88" s="30">
        <v>0</v>
      </c>
      <c r="O88" s="10" t="s">
        <v>237</v>
      </c>
      <c r="P88" s="10">
        <v>1</v>
      </c>
      <c r="Q88" s="10">
        <v>1</v>
      </c>
      <c r="R88" s="10" t="s">
        <v>290</v>
      </c>
      <c r="S88" s="10" t="s">
        <v>304</v>
      </c>
    </row>
    <row r="89" spans="1:21" s="19" customFormat="1" ht="105" customHeight="1" x14ac:dyDescent="0.25">
      <c r="A89" s="13"/>
      <c r="B89" s="24" t="s">
        <v>58</v>
      </c>
      <c r="C89" s="41"/>
      <c r="D89" s="41"/>
      <c r="E89" s="41"/>
      <c r="F89" s="41"/>
      <c r="G89" s="41"/>
      <c r="H89" s="41"/>
      <c r="I89" s="41"/>
      <c r="J89" s="41"/>
      <c r="K89" s="41"/>
      <c r="L89" s="41"/>
      <c r="M89" s="41"/>
      <c r="N89" s="41"/>
      <c r="O89" s="41"/>
      <c r="P89" s="41"/>
      <c r="Q89" s="41"/>
      <c r="R89" s="41"/>
      <c r="S89" s="41"/>
      <c r="T89" s="17"/>
      <c r="U89" s="18"/>
    </row>
    <row r="90" spans="1:21" s="11" customFormat="1" ht="153" x14ac:dyDescent="0.25">
      <c r="A90" s="1" t="s">
        <v>156</v>
      </c>
      <c r="B90" s="24" t="s">
        <v>155</v>
      </c>
      <c r="C90" s="10" t="s">
        <v>157</v>
      </c>
      <c r="D90" s="29">
        <f t="shared" ref="D90:E90" si="46">G90+I90+K90+M90</f>
        <v>21444.2</v>
      </c>
      <c r="E90" s="29">
        <f t="shared" si="46"/>
        <v>21444.2</v>
      </c>
      <c r="F90" s="29">
        <f t="shared" ref="F90" si="47">E90/D90*100</f>
        <v>100</v>
      </c>
      <c r="G90" s="29">
        <v>21229.8</v>
      </c>
      <c r="H90" s="29">
        <v>21229.8</v>
      </c>
      <c r="I90" s="29">
        <v>214.4</v>
      </c>
      <c r="J90" s="30">
        <v>214.4</v>
      </c>
      <c r="K90" s="30">
        <v>0</v>
      </c>
      <c r="L90" s="30">
        <v>0</v>
      </c>
      <c r="M90" s="30">
        <v>0</v>
      </c>
      <c r="N90" s="30">
        <v>0</v>
      </c>
      <c r="O90" s="10" t="s">
        <v>238</v>
      </c>
      <c r="P90" s="10">
        <v>1</v>
      </c>
      <c r="Q90" s="10">
        <v>1</v>
      </c>
      <c r="R90" s="10" t="s">
        <v>291</v>
      </c>
      <c r="S90" s="10" t="s">
        <v>304</v>
      </c>
    </row>
    <row r="91" spans="1:21" s="19" customFormat="1" ht="101.25" customHeight="1" x14ac:dyDescent="0.25">
      <c r="A91" s="13"/>
      <c r="B91" s="24" t="s">
        <v>58</v>
      </c>
      <c r="C91" s="41"/>
      <c r="D91" s="41"/>
      <c r="E91" s="41"/>
      <c r="F91" s="41"/>
      <c r="G91" s="41"/>
      <c r="H91" s="41"/>
      <c r="I91" s="41"/>
      <c r="J91" s="41"/>
      <c r="K91" s="41"/>
      <c r="L91" s="41"/>
      <c r="M91" s="41"/>
      <c r="N91" s="41"/>
      <c r="O91" s="41"/>
      <c r="P91" s="41"/>
      <c r="Q91" s="41"/>
      <c r="R91" s="41"/>
      <c r="S91" s="41"/>
      <c r="T91" s="17"/>
      <c r="U91" s="18"/>
    </row>
    <row r="92" spans="1:21" s="11" customFormat="1" ht="76.5" x14ac:dyDescent="0.25">
      <c r="A92" s="1" t="s">
        <v>158</v>
      </c>
      <c r="B92" s="24" t="s">
        <v>117</v>
      </c>
      <c r="C92" s="10" t="s">
        <v>128</v>
      </c>
      <c r="D92" s="29">
        <f t="shared" ref="D92:E92" si="48">G92+I92+K92+M92</f>
        <v>3177.6000000000004</v>
      </c>
      <c r="E92" s="29">
        <f t="shared" si="48"/>
        <v>3177.6000000000004</v>
      </c>
      <c r="F92" s="29">
        <f t="shared" ref="F92" si="49">E92/D92*100</f>
        <v>100</v>
      </c>
      <c r="G92" s="29">
        <v>0</v>
      </c>
      <c r="H92" s="30">
        <v>0</v>
      </c>
      <c r="I92" s="29">
        <v>316.3</v>
      </c>
      <c r="J92" s="30">
        <v>316.3</v>
      </c>
      <c r="K92" s="30">
        <v>0</v>
      </c>
      <c r="L92" s="30">
        <v>0</v>
      </c>
      <c r="M92" s="29">
        <v>2861.3</v>
      </c>
      <c r="N92" s="29">
        <v>2861.3</v>
      </c>
      <c r="O92" s="10" t="s">
        <v>339</v>
      </c>
      <c r="P92" s="40">
        <v>10020</v>
      </c>
      <c r="Q92" s="40">
        <v>10020</v>
      </c>
      <c r="R92" s="39" t="s">
        <v>324</v>
      </c>
      <c r="S92" s="10" t="s">
        <v>304</v>
      </c>
    </row>
    <row r="93" spans="1:21" s="19" customFormat="1" ht="99.75" customHeight="1" x14ac:dyDescent="0.25">
      <c r="A93" s="13"/>
      <c r="B93" s="24" t="s">
        <v>58</v>
      </c>
      <c r="C93" s="41"/>
      <c r="D93" s="41"/>
      <c r="E93" s="41"/>
      <c r="F93" s="41"/>
      <c r="G93" s="41"/>
      <c r="H93" s="41"/>
      <c r="I93" s="41"/>
      <c r="J93" s="41"/>
      <c r="K93" s="41"/>
      <c r="L93" s="41"/>
      <c r="M93" s="41"/>
      <c r="N93" s="41"/>
      <c r="O93" s="41"/>
      <c r="P93" s="41"/>
      <c r="Q93" s="41"/>
      <c r="R93" s="41"/>
      <c r="S93" s="41"/>
      <c r="T93" s="17"/>
      <c r="U93" s="18"/>
    </row>
    <row r="94" spans="1:21" s="11" customFormat="1" ht="178.5" x14ac:dyDescent="0.25">
      <c r="A94" s="1" t="s">
        <v>193</v>
      </c>
      <c r="B94" s="24" t="s">
        <v>194</v>
      </c>
      <c r="C94" s="10" t="s">
        <v>187</v>
      </c>
      <c r="D94" s="29">
        <f>G94+I94+K94+M94</f>
        <v>700005.2</v>
      </c>
      <c r="E94" s="29">
        <f t="shared" ref="E94" si="50">H94+J94+L94+N94</f>
        <v>700005.2</v>
      </c>
      <c r="F94" s="29">
        <f t="shared" ref="F94" si="51">E94/D94*100</f>
        <v>100</v>
      </c>
      <c r="G94" s="29">
        <v>373997.7</v>
      </c>
      <c r="H94" s="29">
        <v>373997.7</v>
      </c>
      <c r="I94" s="29">
        <v>301831.5</v>
      </c>
      <c r="J94" s="29">
        <v>301831.5</v>
      </c>
      <c r="K94" s="29">
        <v>24176</v>
      </c>
      <c r="L94" s="29">
        <v>24176</v>
      </c>
      <c r="M94" s="30">
        <v>0</v>
      </c>
      <c r="N94" s="30">
        <v>0</v>
      </c>
      <c r="O94" s="10" t="s">
        <v>239</v>
      </c>
      <c r="P94" s="10" t="s">
        <v>131</v>
      </c>
      <c r="Q94" s="10" t="s">
        <v>131</v>
      </c>
      <c r="R94" s="10" t="s">
        <v>319</v>
      </c>
      <c r="S94" s="10" t="s">
        <v>304</v>
      </c>
    </row>
    <row r="95" spans="1:21" s="19" customFormat="1" ht="99.75" customHeight="1" x14ac:dyDescent="0.25">
      <c r="A95" s="13"/>
      <c r="B95" s="24" t="s">
        <v>58</v>
      </c>
      <c r="C95" s="41"/>
      <c r="D95" s="41"/>
      <c r="E95" s="41"/>
      <c r="F95" s="41"/>
      <c r="G95" s="41"/>
      <c r="H95" s="41"/>
      <c r="I95" s="41"/>
      <c r="J95" s="41"/>
      <c r="K95" s="41"/>
      <c r="L95" s="41"/>
      <c r="M95" s="41"/>
      <c r="N95" s="41"/>
      <c r="O95" s="41"/>
      <c r="P95" s="41"/>
      <c r="Q95" s="41"/>
      <c r="R95" s="41"/>
      <c r="S95" s="41"/>
      <c r="T95" s="17"/>
      <c r="U95" s="18"/>
    </row>
    <row r="96" spans="1:21" s="11" customFormat="1" ht="114.75" x14ac:dyDescent="0.25">
      <c r="A96" s="1" t="s">
        <v>195</v>
      </c>
      <c r="B96" s="24" t="s">
        <v>196</v>
      </c>
      <c r="C96" s="10" t="s">
        <v>29</v>
      </c>
      <c r="D96" s="29">
        <f t="shared" ref="D96:E96" si="52">G96+I96+K96+M96</f>
        <v>3000</v>
      </c>
      <c r="E96" s="29">
        <f t="shared" si="52"/>
        <v>3000</v>
      </c>
      <c r="F96" s="29">
        <f t="shared" ref="F96" si="53">E96/D96*100</f>
        <v>100</v>
      </c>
      <c r="G96" s="29">
        <v>2760</v>
      </c>
      <c r="H96" s="30">
        <v>2760</v>
      </c>
      <c r="I96" s="29">
        <v>240</v>
      </c>
      <c r="J96" s="30">
        <v>240</v>
      </c>
      <c r="K96" s="30">
        <v>0</v>
      </c>
      <c r="L96" s="30">
        <v>0</v>
      </c>
      <c r="M96" s="30">
        <v>0</v>
      </c>
      <c r="N96" s="30">
        <v>0</v>
      </c>
      <c r="O96" s="10" t="s">
        <v>240</v>
      </c>
      <c r="P96" s="10">
        <v>3</v>
      </c>
      <c r="Q96" s="10">
        <v>3</v>
      </c>
      <c r="R96" s="10" t="s">
        <v>292</v>
      </c>
      <c r="S96" s="10" t="s">
        <v>304</v>
      </c>
    </row>
    <row r="97" spans="1:21" s="19" customFormat="1" ht="102.75" customHeight="1" x14ac:dyDescent="0.25">
      <c r="A97" s="13"/>
      <c r="B97" s="24" t="s">
        <v>58</v>
      </c>
      <c r="C97" s="41"/>
      <c r="D97" s="41"/>
      <c r="E97" s="41"/>
      <c r="F97" s="41"/>
      <c r="G97" s="41"/>
      <c r="H97" s="41"/>
      <c r="I97" s="41"/>
      <c r="J97" s="41"/>
      <c r="K97" s="41"/>
      <c r="L97" s="41"/>
      <c r="M97" s="41"/>
      <c r="N97" s="41"/>
      <c r="O97" s="41"/>
      <c r="P97" s="41"/>
      <c r="Q97" s="41"/>
      <c r="R97" s="41"/>
      <c r="S97" s="41"/>
      <c r="T97" s="17"/>
      <c r="U97" s="18"/>
    </row>
    <row r="98" spans="1:21" s="11" customFormat="1" ht="229.5" x14ac:dyDescent="0.25">
      <c r="A98" s="1" t="s">
        <v>197</v>
      </c>
      <c r="B98" s="24" t="s">
        <v>198</v>
      </c>
      <c r="C98" s="10" t="s">
        <v>199</v>
      </c>
      <c r="D98" s="29">
        <f t="shared" ref="D98:E98" si="54">G98+I98+K98+M98</f>
        <v>1706662.5</v>
      </c>
      <c r="E98" s="29">
        <f t="shared" si="54"/>
        <v>1706654.5</v>
      </c>
      <c r="F98" s="29">
        <f t="shared" ref="F98" si="55">E98/D98*100</f>
        <v>99.99953124885559</v>
      </c>
      <c r="G98" s="29">
        <v>1511745.6</v>
      </c>
      <c r="H98" s="29">
        <v>1511738.5</v>
      </c>
      <c r="I98" s="29">
        <v>126650.4</v>
      </c>
      <c r="J98" s="29">
        <v>126649.8</v>
      </c>
      <c r="K98" s="29">
        <v>68266.5</v>
      </c>
      <c r="L98" s="29">
        <v>68266.2</v>
      </c>
      <c r="M98" s="30">
        <v>0</v>
      </c>
      <c r="N98" s="30">
        <v>0</v>
      </c>
      <c r="O98" s="10" t="s">
        <v>241</v>
      </c>
      <c r="P98" s="10" t="s">
        <v>131</v>
      </c>
      <c r="Q98" s="10" t="s">
        <v>131</v>
      </c>
      <c r="R98" s="10" t="s">
        <v>313</v>
      </c>
      <c r="S98" s="10" t="s">
        <v>304</v>
      </c>
    </row>
    <row r="99" spans="1:21" s="19" customFormat="1" ht="114.75" x14ac:dyDescent="0.25">
      <c r="A99" s="13"/>
      <c r="B99" s="24" t="s">
        <v>58</v>
      </c>
      <c r="C99" s="41"/>
      <c r="D99" s="41"/>
      <c r="E99" s="41"/>
      <c r="F99" s="41"/>
      <c r="G99" s="41"/>
      <c r="H99" s="41"/>
      <c r="I99" s="41"/>
      <c r="J99" s="41"/>
      <c r="K99" s="41"/>
      <c r="L99" s="41"/>
      <c r="M99" s="41"/>
      <c r="N99" s="41"/>
      <c r="O99" s="41"/>
      <c r="P99" s="41"/>
      <c r="Q99" s="41"/>
      <c r="R99" s="41"/>
      <c r="S99" s="41"/>
      <c r="T99" s="17"/>
      <c r="U99" s="18"/>
    </row>
    <row r="100" spans="1:21" s="11" customFormat="1" ht="25.5" x14ac:dyDescent="0.25">
      <c r="A100" s="1" t="s">
        <v>98</v>
      </c>
      <c r="B100" s="5" t="s">
        <v>99</v>
      </c>
      <c r="C100" s="26" t="s">
        <v>304</v>
      </c>
      <c r="D100" s="27">
        <f>D101+D103</f>
        <v>44277.2</v>
      </c>
      <c r="E100" s="27">
        <f>E101+E103</f>
        <v>44277.2</v>
      </c>
      <c r="F100" s="27">
        <f>E100/D100*100</f>
        <v>100</v>
      </c>
      <c r="G100" s="27">
        <f>G101+G103</f>
        <v>43834.400000000001</v>
      </c>
      <c r="H100" s="27">
        <f>H101+H103</f>
        <v>43834.400000000001</v>
      </c>
      <c r="I100" s="27">
        <f t="shared" ref="I100:N100" si="56">I101+I103</f>
        <v>314</v>
      </c>
      <c r="J100" s="27">
        <f t="shared" si="56"/>
        <v>314</v>
      </c>
      <c r="K100" s="27">
        <f t="shared" si="56"/>
        <v>128.80000000000001</v>
      </c>
      <c r="L100" s="27">
        <f t="shared" si="56"/>
        <v>128.80000000000001</v>
      </c>
      <c r="M100" s="27">
        <f t="shared" si="56"/>
        <v>0</v>
      </c>
      <c r="N100" s="27">
        <f t="shared" si="56"/>
        <v>0</v>
      </c>
      <c r="O100" s="10" t="s">
        <v>304</v>
      </c>
      <c r="P100" s="10" t="s">
        <v>304</v>
      </c>
      <c r="Q100" s="10" t="s">
        <v>304</v>
      </c>
      <c r="R100" s="10" t="s">
        <v>304</v>
      </c>
      <c r="S100" s="10" t="s">
        <v>304</v>
      </c>
    </row>
    <row r="101" spans="1:21" s="11" customFormat="1" ht="229.5" x14ac:dyDescent="0.25">
      <c r="A101" s="1" t="s">
        <v>159</v>
      </c>
      <c r="B101" s="24" t="s">
        <v>160</v>
      </c>
      <c r="C101" s="10" t="s">
        <v>113</v>
      </c>
      <c r="D101" s="29">
        <f t="shared" ref="D101:E101" si="57">G101+I101+K101+M101</f>
        <v>25759.8</v>
      </c>
      <c r="E101" s="29">
        <f t="shared" si="57"/>
        <v>25759.8</v>
      </c>
      <c r="F101" s="29">
        <f t="shared" ref="F101" si="58">E101/D101*100</f>
        <v>100</v>
      </c>
      <c r="G101" s="29">
        <v>25502.2</v>
      </c>
      <c r="H101" s="29">
        <v>25502.2</v>
      </c>
      <c r="I101" s="29">
        <v>128.80000000000001</v>
      </c>
      <c r="J101" s="29">
        <v>128.80000000000001</v>
      </c>
      <c r="K101" s="30">
        <f>I101</f>
        <v>128.80000000000001</v>
      </c>
      <c r="L101" s="30">
        <v>128.80000000000001</v>
      </c>
      <c r="M101" s="30">
        <v>0</v>
      </c>
      <c r="N101" s="30">
        <v>0</v>
      </c>
      <c r="O101" s="10" t="s">
        <v>242</v>
      </c>
      <c r="P101" s="34" t="s">
        <v>267</v>
      </c>
      <c r="Q101" s="34" t="s">
        <v>267</v>
      </c>
      <c r="R101" s="10" t="s">
        <v>294</v>
      </c>
      <c r="S101" s="10" t="s">
        <v>304</v>
      </c>
    </row>
    <row r="102" spans="1:21" s="19" customFormat="1" ht="114.75" x14ac:dyDescent="0.25">
      <c r="A102" s="13"/>
      <c r="B102" s="24" t="s">
        <v>58</v>
      </c>
      <c r="C102" s="41"/>
      <c r="D102" s="41"/>
      <c r="E102" s="41"/>
      <c r="F102" s="41"/>
      <c r="G102" s="41"/>
      <c r="H102" s="41"/>
      <c r="I102" s="41"/>
      <c r="J102" s="41"/>
      <c r="K102" s="41"/>
      <c r="L102" s="41"/>
      <c r="M102" s="41"/>
      <c r="N102" s="41"/>
      <c r="O102" s="41"/>
      <c r="P102" s="41"/>
      <c r="Q102" s="41"/>
      <c r="R102" s="41"/>
      <c r="S102" s="41"/>
      <c r="T102" s="17"/>
      <c r="U102" s="18"/>
    </row>
    <row r="103" spans="1:21" s="11" customFormat="1" ht="114.75" x14ac:dyDescent="0.25">
      <c r="A103" s="1" t="s">
        <v>201</v>
      </c>
      <c r="B103" s="24" t="s">
        <v>200</v>
      </c>
      <c r="C103" s="10" t="s">
        <v>202</v>
      </c>
      <c r="D103" s="29">
        <f t="shared" ref="D103:E103" si="59">G103+I103+K103+M103</f>
        <v>18517.400000000001</v>
      </c>
      <c r="E103" s="29">
        <f t="shared" si="59"/>
        <v>18517.400000000001</v>
      </c>
      <c r="F103" s="29">
        <f t="shared" ref="F103" si="60">E103/D103*100</f>
        <v>100</v>
      </c>
      <c r="G103" s="29">
        <v>18332.2</v>
      </c>
      <c r="H103" s="29">
        <v>18332.2</v>
      </c>
      <c r="I103" s="29">
        <v>185.2</v>
      </c>
      <c r="J103" s="29">
        <v>185.2</v>
      </c>
      <c r="K103" s="30">
        <v>0</v>
      </c>
      <c r="L103" s="30">
        <v>0</v>
      </c>
      <c r="M103" s="30">
        <v>0</v>
      </c>
      <c r="N103" s="30">
        <v>0</v>
      </c>
      <c r="O103" s="10" t="s">
        <v>243</v>
      </c>
      <c r="P103" s="10">
        <v>1.504</v>
      </c>
      <c r="Q103" s="10">
        <v>1.504</v>
      </c>
      <c r="R103" s="10" t="s">
        <v>293</v>
      </c>
      <c r="S103" s="10" t="s">
        <v>304</v>
      </c>
    </row>
    <row r="104" spans="1:21" s="19" customFormat="1" ht="101.25" customHeight="1" x14ac:dyDescent="0.25">
      <c r="A104" s="13"/>
      <c r="B104" s="24" t="s">
        <v>58</v>
      </c>
      <c r="C104" s="41"/>
      <c r="D104" s="41"/>
      <c r="E104" s="41"/>
      <c r="F104" s="41"/>
      <c r="G104" s="41"/>
      <c r="H104" s="41"/>
      <c r="I104" s="41"/>
      <c r="J104" s="41"/>
      <c r="K104" s="41"/>
      <c r="L104" s="41"/>
      <c r="M104" s="41"/>
      <c r="N104" s="41"/>
      <c r="O104" s="41"/>
      <c r="P104" s="41"/>
      <c r="Q104" s="41"/>
      <c r="R104" s="41"/>
      <c r="S104" s="41"/>
      <c r="T104" s="17"/>
      <c r="U104" s="18"/>
    </row>
    <row r="105" spans="1:21" s="11" customFormat="1" x14ac:dyDescent="0.25">
      <c r="A105" s="1"/>
      <c r="B105" s="6" t="s">
        <v>51</v>
      </c>
      <c r="C105" s="26" t="s">
        <v>304</v>
      </c>
      <c r="D105" s="27">
        <f>G105+I105+K105+M105</f>
        <v>17058401.200000003</v>
      </c>
      <c r="E105" s="27">
        <f>H105+J105+L105+N105</f>
        <v>17020114.700000003</v>
      </c>
      <c r="F105" s="27">
        <f>E105/D105*100</f>
        <v>99.775556339945865</v>
      </c>
      <c r="G105" s="27">
        <f t="shared" ref="G105:N105" si="61">G13+G24+G63+G70+G83+G100</f>
        <v>3868995.3</v>
      </c>
      <c r="H105" s="27">
        <f t="shared" si="61"/>
        <v>3840454.7</v>
      </c>
      <c r="I105" s="27">
        <f t="shared" si="61"/>
        <v>13041821.800000001</v>
      </c>
      <c r="J105" s="27">
        <f t="shared" si="61"/>
        <v>13035017.200000001</v>
      </c>
      <c r="K105" s="27">
        <f t="shared" si="61"/>
        <v>144722.79999999999</v>
      </c>
      <c r="L105" s="27">
        <f t="shared" si="61"/>
        <v>141781.5</v>
      </c>
      <c r="M105" s="27">
        <f t="shared" si="61"/>
        <v>2861.3</v>
      </c>
      <c r="N105" s="27">
        <f t="shared" si="61"/>
        <v>2861.3</v>
      </c>
      <c r="O105" s="26" t="s">
        <v>304</v>
      </c>
      <c r="P105" s="26" t="s">
        <v>304</v>
      </c>
      <c r="Q105" s="26" t="s">
        <v>304</v>
      </c>
      <c r="R105" s="26" t="s">
        <v>304</v>
      </c>
      <c r="S105" s="26" t="s">
        <v>304</v>
      </c>
    </row>
    <row r="106" spans="1:21" s="11" customFormat="1" ht="51" x14ac:dyDescent="0.25">
      <c r="A106" s="1" t="s">
        <v>43</v>
      </c>
      <c r="B106" s="5" t="s">
        <v>42</v>
      </c>
      <c r="C106" s="26" t="s">
        <v>304</v>
      </c>
      <c r="D106" s="26" t="s">
        <v>304</v>
      </c>
      <c r="E106" s="26" t="s">
        <v>304</v>
      </c>
      <c r="F106" s="26" t="s">
        <v>304</v>
      </c>
      <c r="G106" s="26" t="s">
        <v>304</v>
      </c>
      <c r="H106" s="26" t="s">
        <v>304</v>
      </c>
      <c r="I106" s="26" t="s">
        <v>304</v>
      </c>
      <c r="J106" s="26" t="s">
        <v>304</v>
      </c>
      <c r="K106" s="26" t="s">
        <v>304</v>
      </c>
      <c r="L106" s="26" t="s">
        <v>304</v>
      </c>
      <c r="M106" s="26" t="s">
        <v>304</v>
      </c>
      <c r="N106" s="26" t="s">
        <v>304</v>
      </c>
      <c r="O106" s="26" t="s">
        <v>304</v>
      </c>
      <c r="P106" s="26" t="s">
        <v>304</v>
      </c>
      <c r="Q106" s="26" t="s">
        <v>304</v>
      </c>
      <c r="R106" s="26" t="s">
        <v>304</v>
      </c>
      <c r="S106" s="26" t="s">
        <v>304</v>
      </c>
    </row>
    <row r="107" spans="1:21" s="11" customFormat="1" ht="102" x14ac:dyDescent="0.25">
      <c r="A107" s="1" t="s">
        <v>44</v>
      </c>
      <c r="B107" s="5" t="s">
        <v>45</v>
      </c>
      <c r="C107" s="26" t="s">
        <v>304</v>
      </c>
      <c r="D107" s="27">
        <f>G107+I107+K107+M107</f>
        <v>1505392.8</v>
      </c>
      <c r="E107" s="27">
        <f>H107+J107+L107+N107</f>
        <v>1504546.5</v>
      </c>
      <c r="F107" s="27">
        <f>E107/D107*100</f>
        <v>99.943782114541804</v>
      </c>
      <c r="G107" s="27">
        <f t="shared" ref="G107:N107" si="62">G108+G110+G112+G114+G116+G118+G120+G122+G124</f>
        <v>64896.3</v>
      </c>
      <c r="H107" s="27">
        <f t="shared" si="62"/>
        <v>64105.2</v>
      </c>
      <c r="I107" s="27">
        <f t="shared" si="62"/>
        <v>1440496.5</v>
      </c>
      <c r="J107" s="27">
        <f t="shared" si="62"/>
        <v>1440441.3</v>
      </c>
      <c r="K107" s="27">
        <f t="shared" si="62"/>
        <v>0</v>
      </c>
      <c r="L107" s="27">
        <f t="shared" si="62"/>
        <v>0</v>
      </c>
      <c r="M107" s="27">
        <f t="shared" si="62"/>
        <v>0</v>
      </c>
      <c r="N107" s="27">
        <f t="shared" si="62"/>
        <v>0</v>
      </c>
      <c r="O107" s="26" t="s">
        <v>304</v>
      </c>
      <c r="P107" s="26" t="s">
        <v>304</v>
      </c>
      <c r="Q107" s="26" t="s">
        <v>304</v>
      </c>
      <c r="R107" s="26" t="s">
        <v>304</v>
      </c>
      <c r="S107" s="26" t="s">
        <v>304</v>
      </c>
    </row>
    <row r="108" spans="1:21" s="11" customFormat="1" ht="114.75" x14ac:dyDescent="0.25">
      <c r="A108" s="1" t="s">
        <v>100</v>
      </c>
      <c r="B108" s="24" t="s">
        <v>101</v>
      </c>
      <c r="C108" s="10" t="s">
        <v>129</v>
      </c>
      <c r="D108" s="29">
        <f t="shared" si="4"/>
        <v>1132051.8</v>
      </c>
      <c r="E108" s="29">
        <f t="shared" si="4"/>
        <v>1132051.8</v>
      </c>
      <c r="F108" s="29">
        <f t="shared" si="11"/>
        <v>100</v>
      </c>
      <c r="G108" s="30">
        <v>0</v>
      </c>
      <c r="H108" s="30">
        <v>0</v>
      </c>
      <c r="I108" s="29">
        <v>1132051.8</v>
      </c>
      <c r="J108" s="29">
        <v>1132051.8</v>
      </c>
      <c r="K108" s="30">
        <v>0</v>
      </c>
      <c r="L108" s="30">
        <v>0</v>
      </c>
      <c r="M108" s="30">
        <v>0</v>
      </c>
      <c r="N108" s="30">
        <v>0</v>
      </c>
      <c r="O108" s="10" t="s">
        <v>221</v>
      </c>
      <c r="P108" s="10">
        <v>16</v>
      </c>
      <c r="Q108" s="10">
        <v>16</v>
      </c>
      <c r="R108" s="10" t="s">
        <v>131</v>
      </c>
      <c r="S108" s="10" t="s">
        <v>304</v>
      </c>
    </row>
    <row r="109" spans="1:21" s="19" customFormat="1" ht="103.5" customHeight="1" x14ac:dyDescent="0.25">
      <c r="A109" s="13"/>
      <c r="B109" s="24" t="s">
        <v>58</v>
      </c>
      <c r="C109" s="41"/>
      <c r="D109" s="41"/>
      <c r="E109" s="41"/>
      <c r="F109" s="41"/>
      <c r="G109" s="41"/>
      <c r="H109" s="41"/>
      <c r="I109" s="41"/>
      <c r="J109" s="41"/>
      <c r="K109" s="41"/>
      <c r="L109" s="41"/>
      <c r="M109" s="41"/>
      <c r="N109" s="41"/>
      <c r="O109" s="41"/>
      <c r="P109" s="41"/>
      <c r="Q109" s="41"/>
      <c r="R109" s="41"/>
      <c r="S109" s="41"/>
      <c r="T109" s="17"/>
      <c r="U109" s="18"/>
    </row>
    <row r="110" spans="1:21" s="11" customFormat="1" ht="114.75" x14ac:dyDescent="0.25">
      <c r="A110" s="1" t="s">
        <v>118</v>
      </c>
      <c r="B110" s="24" t="s">
        <v>119</v>
      </c>
      <c r="C110" s="10" t="s">
        <v>129</v>
      </c>
      <c r="D110" s="29">
        <f t="shared" ref="D110:E110" si="63">G110+I110+K110+M110</f>
        <v>6200</v>
      </c>
      <c r="E110" s="29">
        <f t="shared" si="63"/>
        <v>6200</v>
      </c>
      <c r="F110" s="29">
        <f t="shared" ref="F110" si="64">E110/D110*100</f>
        <v>100</v>
      </c>
      <c r="G110" s="30">
        <v>0</v>
      </c>
      <c r="H110" s="30">
        <v>0</v>
      </c>
      <c r="I110" s="29">
        <v>6200</v>
      </c>
      <c r="J110" s="29">
        <v>6200</v>
      </c>
      <c r="K110" s="30">
        <v>0</v>
      </c>
      <c r="L110" s="30">
        <v>0</v>
      </c>
      <c r="M110" s="30">
        <v>0</v>
      </c>
      <c r="N110" s="30">
        <v>0</v>
      </c>
      <c r="O110" s="10" t="s">
        <v>341</v>
      </c>
      <c r="P110" s="10">
        <v>4</v>
      </c>
      <c r="Q110" s="10">
        <v>4</v>
      </c>
      <c r="R110" s="10" t="s">
        <v>295</v>
      </c>
      <c r="S110" s="10" t="s">
        <v>304</v>
      </c>
    </row>
    <row r="111" spans="1:21" s="19" customFormat="1" ht="98.25" customHeight="1" x14ac:dyDescent="0.25">
      <c r="A111" s="13"/>
      <c r="B111" s="24" t="s">
        <v>58</v>
      </c>
      <c r="C111" s="41"/>
      <c r="D111" s="41"/>
      <c r="E111" s="41"/>
      <c r="F111" s="41"/>
      <c r="G111" s="41"/>
      <c r="H111" s="41"/>
      <c r="I111" s="41"/>
      <c r="J111" s="41"/>
      <c r="K111" s="41"/>
      <c r="L111" s="41"/>
      <c r="M111" s="41"/>
      <c r="N111" s="41"/>
      <c r="O111" s="41"/>
      <c r="P111" s="41"/>
      <c r="Q111" s="41"/>
      <c r="R111" s="41"/>
      <c r="S111" s="41"/>
      <c r="T111" s="17"/>
      <c r="U111" s="18"/>
    </row>
    <row r="112" spans="1:21" s="11" customFormat="1" ht="114.75" x14ac:dyDescent="0.25">
      <c r="A112" s="1" t="s">
        <v>142</v>
      </c>
      <c r="B112" s="24" t="s">
        <v>143</v>
      </c>
      <c r="C112" s="10" t="s">
        <v>129</v>
      </c>
      <c r="D112" s="29">
        <f t="shared" ref="D112:E112" si="65">G112+I112+K112+M112</f>
        <v>10104.9</v>
      </c>
      <c r="E112" s="29">
        <f t="shared" si="65"/>
        <v>10104.9</v>
      </c>
      <c r="F112" s="29">
        <f t="shared" ref="F112" si="66">E112/D112*100</f>
        <v>100</v>
      </c>
      <c r="G112" s="30">
        <v>0</v>
      </c>
      <c r="H112" s="30">
        <v>0</v>
      </c>
      <c r="I112" s="29">
        <v>10104.9</v>
      </c>
      <c r="J112" s="29">
        <v>10104.9</v>
      </c>
      <c r="K112" s="30">
        <v>0</v>
      </c>
      <c r="L112" s="30">
        <v>0</v>
      </c>
      <c r="M112" s="30">
        <v>0</v>
      </c>
      <c r="N112" s="30">
        <v>0</v>
      </c>
      <c r="O112" s="10" t="s">
        <v>244</v>
      </c>
      <c r="P112" s="10">
        <v>2</v>
      </c>
      <c r="Q112" s="10">
        <v>2</v>
      </c>
      <c r="R112" s="10" t="s">
        <v>131</v>
      </c>
      <c r="S112" s="10" t="s">
        <v>304</v>
      </c>
    </row>
    <row r="113" spans="1:21" s="19" customFormat="1" ht="102.75" customHeight="1" x14ac:dyDescent="0.25">
      <c r="A113" s="13"/>
      <c r="B113" s="24" t="s">
        <v>58</v>
      </c>
      <c r="C113" s="41"/>
      <c r="D113" s="41"/>
      <c r="E113" s="41"/>
      <c r="F113" s="41"/>
      <c r="G113" s="41"/>
      <c r="H113" s="41"/>
      <c r="I113" s="41"/>
      <c r="J113" s="41"/>
      <c r="K113" s="41"/>
      <c r="L113" s="41"/>
      <c r="M113" s="41"/>
      <c r="N113" s="41"/>
      <c r="O113" s="41"/>
      <c r="P113" s="41"/>
      <c r="Q113" s="41"/>
      <c r="R113" s="41"/>
      <c r="S113" s="41"/>
      <c r="T113" s="17"/>
      <c r="U113" s="18"/>
    </row>
    <row r="114" spans="1:21" s="11" customFormat="1" ht="114.75" x14ac:dyDescent="0.25">
      <c r="A114" s="1" t="s">
        <v>162</v>
      </c>
      <c r="B114" s="24" t="s">
        <v>161</v>
      </c>
      <c r="C114" s="10" t="s">
        <v>129</v>
      </c>
      <c r="D114" s="29">
        <f t="shared" ref="D114:E114" si="67">G114+I114+K114+M114</f>
        <v>17024.400000000001</v>
      </c>
      <c r="E114" s="29">
        <f t="shared" si="67"/>
        <v>17024.400000000001</v>
      </c>
      <c r="F114" s="29">
        <f t="shared" ref="F114" si="68">E114/D114*100</f>
        <v>100</v>
      </c>
      <c r="G114" s="30">
        <v>0</v>
      </c>
      <c r="H114" s="30">
        <v>0</v>
      </c>
      <c r="I114" s="29">
        <v>17024.400000000001</v>
      </c>
      <c r="J114" s="29">
        <v>17024.400000000001</v>
      </c>
      <c r="K114" s="30">
        <v>0</v>
      </c>
      <c r="L114" s="30">
        <v>0</v>
      </c>
      <c r="M114" s="30">
        <v>0</v>
      </c>
      <c r="N114" s="30">
        <v>0</v>
      </c>
      <c r="O114" s="10" t="s">
        <v>221</v>
      </c>
      <c r="P114" s="10">
        <v>1</v>
      </c>
      <c r="Q114" s="10">
        <v>1</v>
      </c>
      <c r="R114" s="10" t="s">
        <v>131</v>
      </c>
      <c r="S114" s="10" t="s">
        <v>304</v>
      </c>
    </row>
    <row r="115" spans="1:21" s="19" customFormat="1" ht="102.75" customHeight="1" x14ac:dyDescent="0.25">
      <c r="A115" s="13"/>
      <c r="B115" s="24" t="s">
        <v>58</v>
      </c>
      <c r="C115" s="41"/>
      <c r="D115" s="41"/>
      <c r="E115" s="41"/>
      <c r="F115" s="41"/>
      <c r="G115" s="41"/>
      <c r="H115" s="41"/>
      <c r="I115" s="41"/>
      <c r="J115" s="41"/>
      <c r="K115" s="41"/>
      <c r="L115" s="41"/>
      <c r="M115" s="41"/>
      <c r="N115" s="41"/>
      <c r="O115" s="41"/>
      <c r="P115" s="41"/>
      <c r="Q115" s="41"/>
      <c r="R115" s="41"/>
      <c r="S115" s="41"/>
      <c r="T115" s="17"/>
      <c r="U115" s="18"/>
    </row>
    <row r="116" spans="1:21" s="11" customFormat="1" ht="191.25" x14ac:dyDescent="0.25">
      <c r="A116" s="1" t="s">
        <v>164</v>
      </c>
      <c r="B116" s="24" t="s">
        <v>163</v>
      </c>
      <c r="C116" s="10" t="s">
        <v>129</v>
      </c>
      <c r="D116" s="29">
        <f t="shared" ref="D116:E116" si="69">G116+I116+K116+M116</f>
        <v>27607.9</v>
      </c>
      <c r="E116" s="29">
        <f t="shared" si="69"/>
        <v>27552.7</v>
      </c>
      <c r="F116" s="29">
        <f t="shared" ref="F116" si="70">E116/D116*100</f>
        <v>99.800057229995758</v>
      </c>
      <c r="G116" s="30">
        <v>0</v>
      </c>
      <c r="H116" s="30">
        <v>0</v>
      </c>
      <c r="I116" s="29">
        <v>27607.9</v>
      </c>
      <c r="J116" s="29">
        <v>27552.7</v>
      </c>
      <c r="K116" s="30">
        <v>0</v>
      </c>
      <c r="L116" s="30">
        <v>0</v>
      </c>
      <c r="M116" s="30">
        <v>0</v>
      </c>
      <c r="N116" s="30">
        <v>0</v>
      </c>
      <c r="O116" s="10" t="s">
        <v>280</v>
      </c>
      <c r="P116" s="10">
        <v>100</v>
      </c>
      <c r="Q116" s="10">
        <v>100</v>
      </c>
      <c r="R116" s="39" t="s">
        <v>333</v>
      </c>
      <c r="S116" s="10" t="s">
        <v>304</v>
      </c>
    </row>
    <row r="117" spans="1:21" s="19" customFormat="1" ht="99.75" customHeight="1" x14ac:dyDescent="0.25">
      <c r="A117" s="13"/>
      <c r="B117" s="24" t="s">
        <v>58</v>
      </c>
      <c r="C117" s="41"/>
      <c r="D117" s="41"/>
      <c r="E117" s="41"/>
      <c r="F117" s="41"/>
      <c r="G117" s="41"/>
      <c r="H117" s="41"/>
      <c r="I117" s="41"/>
      <c r="J117" s="41"/>
      <c r="K117" s="41"/>
      <c r="L117" s="41"/>
      <c r="M117" s="41"/>
      <c r="N117" s="41"/>
      <c r="O117" s="41"/>
      <c r="P117" s="41"/>
      <c r="Q117" s="41"/>
      <c r="R117" s="41"/>
      <c r="S117" s="41"/>
      <c r="T117" s="17"/>
      <c r="U117" s="18"/>
    </row>
    <row r="118" spans="1:21" s="11" customFormat="1" ht="114.75" x14ac:dyDescent="0.25">
      <c r="A118" s="1" t="s">
        <v>173</v>
      </c>
      <c r="B118" s="24" t="s">
        <v>177</v>
      </c>
      <c r="C118" s="10" t="s">
        <v>129</v>
      </c>
      <c r="D118" s="29">
        <f t="shared" ref="D118:E118" si="71">G118+I118+K118+M118</f>
        <v>155591.6</v>
      </c>
      <c r="E118" s="29">
        <f t="shared" si="71"/>
        <v>155591.6</v>
      </c>
      <c r="F118" s="29">
        <f t="shared" ref="F118" si="72">E118/D118*100</f>
        <v>100</v>
      </c>
      <c r="G118" s="30">
        <v>0</v>
      </c>
      <c r="H118" s="30">
        <v>0</v>
      </c>
      <c r="I118" s="29">
        <v>155591.6</v>
      </c>
      <c r="J118" s="29">
        <v>155591.6</v>
      </c>
      <c r="K118" s="30">
        <v>0</v>
      </c>
      <c r="L118" s="30">
        <v>0</v>
      </c>
      <c r="M118" s="30">
        <v>0</v>
      </c>
      <c r="N118" s="30">
        <v>0</v>
      </c>
      <c r="O118" s="10" t="s">
        <v>281</v>
      </c>
      <c r="P118" s="10">
        <v>100</v>
      </c>
      <c r="Q118" s="10">
        <v>100</v>
      </c>
      <c r="R118" s="39" t="s">
        <v>334</v>
      </c>
      <c r="S118" s="10" t="s">
        <v>304</v>
      </c>
    </row>
    <row r="119" spans="1:21" s="19" customFormat="1" ht="102.75" customHeight="1" x14ac:dyDescent="0.25">
      <c r="A119" s="13"/>
      <c r="B119" s="24" t="s">
        <v>58</v>
      </c>
      <c r="C119" s="41"/>
      <c r="D119" s="41"/>
      <c r="E119" s="41"/>
      <c r="F119" s="41"/>
      <c r="G119" s="41"/>
      <c r="H119" s="41"/>
      <c r="I119" s="41"/>
      <c r="J119" s="41"/>
      <c r="K119" s="41"/>
      <c r="L119" s="41"/>
      <c r="M119" s="41"/>
      <c r="N119" s="41"/>
      <c r="O119" s="41"/>
      <c r="P119" s="41"/>
      <c r="Q119" s="41"/>
      <c r="R119" s="41"/>
      <c r="S119" s="41"/>
      <c r="T119" s="17"/>
      <c r="U119" s="18"/>
    </row>
    <row r="120" spans="1:21" s="11" customFormat="1" ht="204" x14ac:dyDescent="0.25">
      <c r="A120" s="1" t="s">
        <v>174</v>
      </c>
      <c r="B120" s="24" t="s">
        <v>332</v>
      </c>
      <c r="C120" s="10" t="s">
        <v>129</v>
      </c>
      <c r="D120" s="29">
        <f t="shared" ref="D120:E120" si="73">G120+I120+K120+M120</f>
        <v>73972.100000000006</v>
      </c>
      <c r="E120" s="29">
        <f t="shared" si="73"/>
        <v>73972.100000000006</v>
      </c>
      <c r="F120" s="29">
        <f t="shared" ref="F120" si="74">E120/D120*100</f>
        <v>100</v>
      </c>
      <c r="G120" s="30">
        <v>0</v>
      </c>
      <c r="H120" s="30">
        <v>0</v>
      </c>
      <c r="I120" s="29">
        <v>73972.100000000006</v>
      </c>
      <c r="J120" s="29">
        <v>73972.100000000006</v>
      </c>
      <c r="K120" s="30">
        <v>0</v>
      </c>
      <c r="L120" s="30">
        <v>0</v>
      </c>
      <c r="M120" s="30">
        <v>0</v>
      </c>
      <c r="N120" s="30">
        <v>0</v>
      </c>
      <c r="O120" s="10" t="s">
        <v>245</v>
      </c>
      <c r="P120" s="10">
        <v>100</v>
      </c>
      <c r="Q120" s="10">
        <v>100</v>
      </c>
      <c r="R120" s="39" t="s">
        <v>335</v>
      </c>
      <c r="S120" s="10" t="s">
        <v>304</v>
      </c>
    </row>
    <row r="121" spans="1:21" s="19" customFormat="1" ht="102.75" customHeight="1" x14ac:dyDescent="0.25">
      <c r="A121" s="13"/>
      <c r="B121" s="24" t="s">
        <v>58</v>
      </c>
      <c r="C121" s="41"/>
      <c r="D121" s="41"/>
      <c r="E121" s="41"/>
      <c r="F121" s="41"/>
      <c r="G121" s="41"/>
      <c r="H121" s="41"/>
      <c r="I121" s="41"/>
      <c r="J121" s="41"/>
      <c r="K121" s="41"/>
      <c r="L121" s="41"/>
      <c r="M121" s="41"/>
      <c r="N121" s="41"/>
      <c r="O121" s="41"/>
      <c r="P121" s="41"/>
      <c r="Q121" s="41"/>
      <c r="R121" s="41"/>
      <c r="S121" s="41"/>
      <c r="T121" s="17"/>
      <c r="U121" s="18"/>
    </row>
    <row r="122" spans="1:21" s="11" customFormat="1" ht="114.75" x14ac:dyDescent="0.25">
      <c r="A122" s="1" t="s">
        <v>175</v>
      </c>
      <c r="B122" s="24" t="s">
        <v>176</v>
      </c>
      <c r="C122" s="10" t="s">
        <v>129</v>
      </c>
      <c r="D122" s="29">
        <f t="shared" ref="D122:E122" si="75">G122+I122+K122+M122</f>
        <v>17943.8</v>
      </c>
      <c r="E122" s="29">
        <f t="shared" si="75"/>
        <v>17943.8</v>
      </c>
      <c r="F122" s="29">
        <f t="shared" ref="F122" si="76">E122/D122*100</f>
        <v>100</v>
      </c>
      <c r="G122" s="30">
        <v>0</v>
      </c>
      <c r="H122" s="30">
        <v>0</v>
      </c>
      <c r="I122" s="29">
        <v>17943.8</v>
      </c>
      <c r="J122" s="29">
        <v>17943.8</v>
      </c>
      <c r="K122" s="30">
        <v>0</v>
      </c>
      <c r="L122" s="30">
        <v>0</v>
      </c>
      <c r="M122" s="30">
        <v>0</v>
      </c>
      <c r="N122" s="30">
        <v>0</v>
      </c>
      <c r="O122" s="10" t="s">
        <v>246</v>
      </c>
      <c r="P122" s="10">
        <v>100</v>
      </c>
      <c r="Q122" s="10">
        <v>100</v>
      </c>
      <c r="R122" s="39" t="s">
        <v>326</v>
      </c>
      <c r="S122" s="10" t="s">
        <v>304</v>
      </c>
    </row>
    <row r="123" spans="1:21" s="19" customFormat="1" ht="102.75" customHeight="1" x14ac:dyDescent="0.25">
      <c r="A123" s="13"/>
      <c r="B123" s="24" t="s">
        <v>58</v>
      </c>
      <c r="C123" s="41"/>
      <c r="D123" s="41"/>
      <c r="E123" s="41"/>
      <c r="F123" s="41"/>
      <c r="G123" s="41"/>
      <c r="H123" s="41"/>
      <c r="I123" s="41"/>
      <c r="J123" s="41"/>
      <c r="K123" s="41"/>
      <c r="L123" s="41"/>
      <c r="M123" s="41"/>
      <c r="N123" s="41"/>
      <c r="O123" s="41"/>
      <c r="P123" s="41"/>
      <c r="Q123" s="41"/>
      <c r="R123" s="41"/>
      <c r="S123" s="41"/>
      <c r="T123" s="17"/>
      <c r="U123" s="18"/>
    </row>
    <row r="124" spans="1:21" s="11" customFormat="1" ht="409.5" x14ac:dyDescent="0.25">
      <c r="A124" s="1" t="s">
        <v>203</v>
      </c>
      <c r="B124" s="24" t="s">
        <v>248</v>
      </c>
      <c r="C124" s="10" t="s">
        <v>204</v>
      </c>
      <c r="D124" s="29">
        <f t="shared" ref="D124:E124" si="77">G124+I124+K124+M124</f>
        <v>64896.3</v>
      </c>
      <c r="E124" s="29">
        <f t="shared" si="77"/>
        <v>64105.2</v>
      </c>
      <c r="F124" s="29">
        <f t="shared" ref="F124" si="78">E124/D124*100</f>
        <v>98.780978268406656</v>
      </c>
      <c r="G124" s="29">
        <v>64896.3</v>
      </c>
      <c r="H124" s="29">
        <v>64105.2</v>
      </c>
      <c r="I124" s="29">
        <v>0</v>
      </c>
      <c r="J124" s="29">
        <v>0</v>
      </c>
      <c r="K124" s="30">
        <v>0</v>
      </c>
      <c r="L124" s="30">
        <v>0</v>
      </c>
      <c r="M124" s="30">
        <v>0</v>
      </c>
      <c r="N124" s="30">
        <v>0</v>
      </c>
      <c r="O124" s="10" t="s">
        <v>247</v>
      </c>
      <c r="P124" s="10">
        <v>100</v>
      </c>
      <c r="Q124" s="10">
        <v>100</v>
      </c>
      <c r="R124" s="39" t="s">
        <v>327</v>
      </c>
      <c r="S124" s="34" t="s">
        <v>304</v>
      </c>
    </row>
    <row r="125" spans="1:21" s="19" customFormat="1" ht="99.75" customHeight="1" x14ac:dyDescent="0.25">
      <c r="A125" s="13"/>
      <c r="B125" s="24" t="s">
        <v>58</v>
      </c>
      <c r="C125" s="41"/>
      <c r="D125" s="41"/>
      <c r="E125" s="41"/>
      <c r="F125" s="41"/>
      <c r="G125" s="41"/>
      <c r="H125" s="41"/>
      <c r="I125" s="41"/>
      <c r="J125" s="41"/>
      <c r="K125" s="41"/>
      <c r="L125" s="41"/>
      <c r="M125" s="41"/>
      <c r="N125" s="41"/>
      <c r="O125" s="41"/>
      <c r="P125" s="41"/>
      <c r="Q125" s="41"/>
      <c r="R125" s="41"/>
      <c r="S125" s="41"/>
      <c r="T125" s="17"/>
      <c r="U125" s="18"/>
    </row>
    <row r="126" spans="1:21" s="11" customFormat="1" ht="51" x14ac:dyDescent="0.25">
      <c r="A126" s="1" t="s">
        <v>102</v>
      </c>
      <c r="B126" s="24" t="s">
        <v>103</v>
      </c>
      <c r="C126" s="26"/>
      <c r="D126" s="27">
        <f>G126+I126+K126+M126</f>
        <v>70529.399999999994</v>
      </c>
      <c r="E126" s="27">
        <f>H126+J126+L126+N126</f>
        <v>70529.399999999994</v>
      </c>
      <c r="F126" s="27">
        <f>E126/D126*100</f>
        <v>100</v>
      </c>
      <c r="G126" s="27">
        <f>G127+G129</f>
        <v>46190.6</v>
      </c>
      <c r="H126" s="27">
        <f t="shared" ref="H126:N126" si="79">H127+H129</f>
        <v>46190.6</v>
      </c>
      <c r="I126" s="27">
        <f t="shared" si="79"/>
        <v>24338.799999999999</v>
      </c>
      <c r="J126" s="27">
        <f t="shared" si="79"/>
        <v>24338.799999999999</v>
      </c>
      <c r="K126" s="27">
        <f t="shared" si="79"/>
        <v>0</v>
      </c>
      <c r="L126" s="27">
        <f t="shared" si="79"/>
        <v>0</v>
      </c>
      <c r="M126" s="27">
        <f t="shared" si="79"/>
        <v>0</v>
      </c>
      <c r="N126" s="27">
        <f t="shared" si="79"/>
        <v>0</v>
      </c>
      <c r="O126" s="10" t="s">
        <v>304</v>
      </c>
      <c r="P126" s="10" t="s">
        <v>304</v>
      </c>
      <c r="Q126" s="10" t="s">
        <v>304</v>
      </c>
      <c r="R126" s="10" t="s">
        <v>304</v>
      </c>
      <c r="S126" s="10" t="s">
        <v>304</v>
      </c>
    </row>
    <row r="127" spans="1:21" s="11" customFormat="1" ht="306" x14ac:dyDescent="0.25">
      <c r="A127" s="1" t="s">
        <v>165</v>
      </c>
      <c r="B127" s="24" t="s">
        <v>166</v>
      </c>
      <c r="C127" s="10" t="s">
        <v>129</v>
      </c>
      <c r="D127" s="29">
        <f t="shared" ref="D127:E127" si="80">G127+I127+K127+M127</f>
        <v>23872.2</v>
      </c>
      <c r="E127" s="29">
        <f t="shared" si="80"/>
        <v>23872.2</v>
      </c>
      <c r="F127" s="29">
        <f t="shared" ref="F127" si="81">E127/D127*100</f>
        <v>100</v>
      </c>
      <c r="G127" s="29">
        <v>0</v>
      </c>
      <c r="H127" s="29">
        <v>0</v>
      </c>
      <c r="I127" s="29">
        <v>23872.2</v>
      </c>
      <c r="J127" s="29">
        <v>23872.2</v>
      </c>
      <c r="K127" s="29">
        <v>0</v>
      </c>
      <c r="L127" s="29">
        <v>0</v>
      </c>
      <c r="M127" s="29">
        <v>0</v>
      </c>
      <c r="N127" s="29">
        <v>0</v>
      </c>
      <c r="O127" s="10" t="s">
        <v>249</v>
      </c>
      <c r="P127" s="10" t="s">
        <v>170</v>
      </c>
      <c r="Q127" s="10" t="s">
        <v>170</v>
      </c>
      <c r="R127" s="10" t="s">
        <v>296</v>
      </c>
      <c r="S127" s="10" t="s">
        <v>304</v>
      </c>
    </row>
    <row r="128" spans="1:21" s="19" customFormat="1" ht="114.75" x14ac:dyDescent="0.25">
      <c r="A128" s="13"/>
      <c r="B128" s="24" t="s">
        <v>58</v>
      </c>
      <c r="C128" s="41"/>
      <c r="D128" s="41"/>
      <c r="E128" s="41"/>
      <c r="F128" s="41"/>
      <c r="G128" s="41"/>
      <c r="H128" s="41"/>
      <c r="I128" s="41"/>
      <c r="J128" s="41"/>
      <c r="K128" s="41"/>
      <c r="L128" s="41"/>
      <c r="M128" s="41"/>
      <c r="N128" s="41"/>
      <c r="O128" s="41"/>
      <c r="P128" s="41"/>
      <c r="Q128" s="41"/>
      <c r="R128" s="41"/>
      <c r="S128" s="41"/>
      <c r="T128" s="17"/>
      <c r="U128" s="18"/>
    </row>
    <row r="129" spans="1:21" s="11" customFormat="1" ht="114.75" x14ac:dyDescent="0.25">
      <c r="A129" s="1" t="s">
        <v>205</v>
      </c>
      <c r="B129" s="24" t="s">
        <v>206</v>
      </c>
      <c r="C129" s="10" t="s">
        <v>129</v>
      </c>
      <c r="D129" s="29">
        <f t="shared" ref="D129:E129" si="82">G129+I129+K129+M129</f>
        <v>46657.2</v>
      </c>
      <c r="E129" s="29">
        <f t="shared" si="82"/>
        <v>46657.2</v>
      </c>
      <c r="F129" s="29">
        <f t="shared" ref="F129" si="83">E129/D129*100</f>
        <v>100</v>
      </c>
      <c r="G129" s="29">
        <v>46190.6</v>
      </c>
      <c r="H129" s="29">
        <v>46190.6</v>
      </c>
      <c r="I129" s="29">
        <v>466.6</v>
      </c>
      <c r="J129" s="29">
        <v>466.6</v>
      </c>
      <c r="K129" s="29">
        <v>0</v>
      </c>
      <c r="L129" s="29">
        <v>0</v>
      </c>
      <c r="M129" s="29">
        <v>0</v>
      </c>
      <c r="N129" s="29">
        <v>0</v>
      </c>
      <c r="O129" s="10" t="s">
        <v>250</v>
      </c>
      <c r="P129" s="10">
        <v>9</v>
      </c>
      <c r="Q129" s="10">
        <v>9</v>
      </c>
      <c r="R129" s="10" t="s">
        <v>297</v>
      </c>
      <c r="S129" s="10" t="s">
        <v>304</v>
      </c>
    </row>
    <row r="130" spans="1:21" s="19" customFormat="1" ht="102.75" customHeight="1" x14ac:dyDescent="0.25">
      <c r="A130" s="13"/>
      <c r="B130" s="24" t="s">
        <v>58</v>
      </c>
      <c r="C130" s="41"/>
      <c r="D130" s="41"/>
      <c r="E130" s="41"/>
      <c r="F130" s="41"/>
      <c r="G130" s="41"/>
      <c r="H130" s="41"/>
      <c r="I130" s="41"/>
      <c r="J130" s="41"/>
      <c r="K130" s="41"/>
      <c r="L130" s="41"/>
      <c r="M130" s="41"/>
      <c r="N130" s="41"/>
      <c r="O130" s="41"/>
      <c r="P130" s="41"/>
      <c r="Q130" s="41"/>
      <c r="R130" s="41"/>
      <c r="S130" s="41"/>
      <c r="T130" s="17"/>
      <c r="U130" s="18"/>
    </row>
    <row r="131" spans="1:21" s="11" customFormat="1" ht="76.5" x14ac:dyDescent="0.25">
      <c r="A131" s="1" t="s">
        <v>60</v>
      </c>
      <c r="B131" s="5" t="s">
        <v>46</v>
      </c>
      <c r="C131" s="26" t="s">
        <v>304</v>
      </c>
      <c r="D131" s="27">
        <f>G131+I131+K131+M131</f>
        <v>201742.7</v>
      </c>
      <c r="E131" s="27">
        <f>H131+J131+L131+N131</f>
        <v>201741.9</v>
      </c>
      <c r="F131" s="27">
        <f>E131/D131*100</f>
        <v>99.999603455292302</v>
      </c>
      <c r="G131" s="27">
        <f>G132+G134+G136+G138+G140+G142</f>
        <v>0</v>
      </c>
      <c r="H131" s="27">
        <f t="shared" ref="H131:N131" si="84">H132+H134+H136+H138+H140+H142</f>
        <v>0</v>
      </c>
      <c r="I131" s="27">
        <f t="shared" si="84"/>
        <v>201742.7</v>
      </c>
      <c r="J131" s="27">
        <f t="shared" si="84"/>
        <v>201741.9</v>
      </c>
      <c r="K131" s="27">
        <f t="shared" si="84"/>
        <v>0</v>
      </c>
      <c r="L131" s="27">
        <f t="shared" si="84"/>
        <v>0</v>
      </c>
      <c r="M131" s="27">
        <f t="shared" si="84"/>
        <v>0</v>
      </c>
      <c r="N131" s="27">
        <f t="shared" si="84"/>
        <v>0</v>
      </c>
      <c r="O131" s="26" t="s">
        <v>304</v>
      </c>
      <c r="P131" s="26" t="s">
        <v>304</v>
      </c>
      <c r="Q131" s="26" t="s">
        <v>304</v>
      </c>
      <c r="R131" s="26" t="s">
        <v>304</v>
      </c>
      <c r="S131" s="26" t="s">
        <v>304</v>
      </c>
    </row>
    <row r="132" spans="1:21" s="11" customFormat="1" ht="140.25" x14ac:dyDescent="0.25">
      <c r="A132" s="1" t="s">
        <v>61</v>
      </c>
      <c r="B132" s="24" t="s">
        <v>121</v>
      </c>
      <c r="C132" s="10" t="s">
        <v>27</v>
      </c>
      <c r="D132" s="29">
        <f t="shared" ref="D132:E136" si="85">G132+I132+K132+M132</f>
        <v>2975</v>
      </c>
      <c r="E132" s="29">
        <f t="shared" si="85"/>
        <v>2975</v>
      </c>
      <c r="F132" s="29">
        <f t="shared" si="11"/>
        <v>100</v>
      </c>
      <c r="G132" s="30">
        <v>0</v>
      </c>
      <c r="H132" s="30">
        <v>0</v>
      </c>
      <c r="I132" s="29">
        <v>2975</v>
      </c>
      <c r="J132" s="29">
        <v>2975</v>
      </c>
      <c r="K132" s="30">
        <v>0</v>
      </c>
      <c r="L132" s="30">
        <v>0</v>
      </c>
      <c r="M132" s="30">
        <v>0</v>
      </c>
      <c r="N132" s="30">
        <v>0</v>
      </c>
      <c r="O132" s="10" t="s">
        <v>251</v>
      </c>
      <c r="P132" s="10">
        <v>100</v>
      </c>
      <c r="Q132" s="10">
        <v>100</v>
      </c>
      <c r="R132" s="10" t="s">
        <v>298</v>
      </c>
      <c r="S132" s="10" t="s">
        <v>304</v>
      </c>
    </row>
    <row r="133" spans="1:21" s="19" customFormat="1" ht="114.75" x14ac:dyDescent="0.25">
      <c r="A133" s="13"/>
      <c r="B133" s="24" t="s">
        <v>58</v>
      </c>
      <c r="C133" s="41"/>
      <c r="D133" s="41"/>
      <c r="E133" s="41"/>
      <c r="F133" s="41"/>
      <c r="G133" s="41"/>
      <c r="H133" s="41"/>
      <c r="I133" s="41"/>
      <c r="J133" s="41"/>
      <c r="K133" s="41"/>
      <c r="L133" s="41"/>
      <c r="M133" s="41"/>
      <c r="N133" s="41"/>
      <c r="O133" s="41"/>
      <c r="P133" s="41"/>
      <c r="Q133" s="41"/>
      <c r="R133" s="41"/>
      <c r="S133" s="41"/>
      <c r="T133" s="17"/>
      <c r="U133" s="18"/>
    </row>
    <row r="134" spans="1:21" s="11" customFormat="1" ht="63.75" x14ac:dyDescent="0.25">
      <c r="A134" s="1" t="s">
        <v>62</v>
      </c>
      <c r="B134" s="24" t="s">
        <v>122</v>
      </c>
      <c r="C134" s="10" t="s">
        <v>27</v>
      </c>
      <c r="D134" s="29">
        <f t="shared" si="85"/>
        <v>2018.5</v>
      </c>
      <c r="E134" s="29">
        <f t="shared" si="85"/>
        <v>2018.5</v>
      </c>
      <c r="F134" s="29">
        <f t="shared" si="11"/>
        <v>100</v>
      </c>
      <c r="G134" s="30">
        <v>0</v>
      </c>
      <c r="H134" s="30">
        <v>0</v>
      </c>
      <c r="I134" s="29">
        <v>2018.5</v>
      </c>
      <c r="J134" s="29">
        <v>2018.5</v>
      </c>
      <c r="K134" s="30">
        <v>0</v>
      </c>
      <c r="L134" s="30">
        <v>0</v>
      </c>
      <c r="M134" s="30">
        <v>0</v>
      </c>
      <c r="N134" s="30">
        <v>0</v>
      </c>
      <c r="O134" s="10" t="s">
        <v>276</v>
      </c>
      <c r="P134" s="10" t="s">
        <v>314</v>
      </c>
      <c r="Q134" s="10" t="s">
        <v>314</v>
      </c>
      <c r="R134" s="39" t="s">
        <v>131</v>
      </c>
      <c r="S134" s="10" t="s">
        <v>304</v>
      </c>
    </row>
    <row r="135" spans="1:21" s="19" customFormat="1" ht="105" customHeight="1" x14ac:dyDescent="0.25">
      <c r="A135" s="13"/>
      <c r="B135" s="24" t="s">
        <v>58</v>
      </c>
      <c r="C135" s="41"/>
      <c r="D135" s="41"/>
      <c r="E135" s="41"/>
      <c r="F135" s="41"/>
      <c r="G135" s="41"/>
      <c r="H135" s="41"/>
      <c r="I135" s="41"/>
      <c r="J135" s="41"/>
      <c r="K135" s="41"/>
      <c r="L135" s="41"/>
      <c r="M135" s="41"/>
      <c r="N135" s="41"/>
      <c r="O135" s="41"/>
      <c r="P135" s="41"/>
      <c r="Q135" s="41"/>
      <c r="R135" s="41"/>
      <c r="S135" s="41"/>
      <c r="T135" s="17"/>
      <c r="U135" s="18"/>
    </row>
    <row r="136" spans="1:21" s="11" customFormat="1" ht="51" x14ac:dyDescent="0.25">
      <c r="A136" s="1" t="s">
        <v>63</v>
      </c>
      <c r="B136" s="24" t="s">
        <v>104</v>
      </c>
      <c r="C136" s="10" t="s">
        <v>27</v>
      </c>
      <c r="D136" s="29">
        <f t="shared" si="85"/>
        <v>161453.5</v>
      </c>
      <c r="E136" s="29">
        <f t="shared" si="85"/>
        <v>161453.5</v>
      </c>
      <c r="F136" s="29">
        <f t="shared" si="11"/>
        <v>100</v>
      </c>
      <c r="G136" s="30">
        <v>0</v>
      </c>
      <c r="H136" s="30">
        <v>0</v>
      </c>
      <c r="I136" s="29">
        <v>161453.5</v>
      </c>
      <c r="J136" s="29">
        <v>161453.5</v>
      </c>
      <c r="K136" s="30">
        <v>0</v>
      </c>
      <c r="L136" s="30">
        <v>0</v>
      </c>
      <c r="M136" s="30">
        <v>0</v>
      </c>
      <c r="N136" s="30">
        <v>0</v>
      </c>
      <c r="O136" s="10" t="s">
        <v>221</v>
      </c>
      <c r="P136" s="10">
        <v>1</v>
      </c>
      <c r="Q136" s="10">
        <v>1</v>
      </c>
      <c r="R136" s="10" t="s">
        <v>131</v>
      </c>
      <c r="S136" s="10" t="s">
        <v>304</v>
      </c>
    </row>
    <row r="137" spans="1:21" s="19" customFormat="1" ht="98.25" customHeight="1" x14ac:dyDescent="0.25">
      <c r="A137" s="13"/>
      <c r="B137" s="24" t="s">
        <v>58</v>
      </c>
      <c r="C137" s="41"/>
      <c r="D137" s="41"/>
      <c r="E137" s="41"/>
      <c r="F137" s="41"/>
      <c r="G137" s="41"/>
      <c r="H137" s="41"/>
      <c r="I137" s="41"/>
      <c r="J137" s="41"/>
      <c r="K137" s="41"/>
      <c r="L137" s="41"/>
      <c r="M137" s="41"/>
      <c r="N137" s="41"/>
      <c r="O137" s="41"/>
      <c r="P137" s="41"/>
      <c r="Q137" s="41"/>
      <c r="R137" s="41"/>
      <c r="S137" s="41"/>
      <c r="T137" s="17"/>
      <c r="U137" s="18"/>
    </row>
    <row r="138" spans="1:21" s="11" customFormat="1" ht="165.75" x14ac:dyDescent="0.25">
      <c r="A138" s="1" t="s">
        <v>72</v>
      </c>
      <c r="B138" s="24" t="s">
        <v>167</v>
      </c>
      <c r="C138" s="10" t="s">
        <v>120</v>
      </c>
      <c r="D138" s="29">
        <f t="shared" ref="D138:E140" si="86">G138+I138+K138+M138</f>
        <v>34177.699999999997</v>
      </c>
      <c r="E138" s="29">
        <f t="shared" si="86"/>
        <v>34176.9</v>
      </c>
      <c r="F138" s="29">
        <f t="shared" si="11"/>
        <v>99.997659292462643</v>
      </c>
      <c r="G138" s="30">
        <v>0</v>
      </c>
      <c r="H138" s="30">
        <v>0</v>
      </c>
      <c r="I138" s="29">
        <v>34177.699999999997</v>
      </c>
      <c r="J138" s="29">
        <v>34176.9</v>
      </c>
      <c r="K138" s="30">
        <v>0</v>
      </c>
      <c r="L138" s="30">
        <v>0</v>
      </c>
      <c r="M138" s="30">
        <v>0</v>
      </c>
      <c r="N138" s="30">
        <v>0</v>
      </c>
      <c r="O138" s="10" t="s">
        <v>268</v>
      </c>
      <c r="P138" s="10">
        <v>100</v>
      </c>
      <c r="Q138" s="10">
        <v>100</v>
      </c>
      <c r="R138" s="39" t="s">
        <v>338</v>
      </c>
      <c r="S138" s="10" t="s">
        <v>304</v>
      </c>
    </row>
    <row r="139" spans="1:21" s="19" customFormat="1" ht="96.75" customHeight="1" x14ac:dyDescent="0.25">
      <c r="A139" s="13"/>
      <c r="B139" s="24" t="s">
        <v>58</v>
      </c>
      <c r="C139" s="41"/>
      <c r="D139" s="41"/>
      <c r="E139" s="41"/>
      <c r="F139" s="41"/>
      <c r="G139" s="41"/>
      <c r="H139" s="41"/>
      <c r="I139" s="41"/>
      <c r="J139" s="41"/>
      <c r="K139" s="41"/>
      <c r="L139" s="41"/>
      <c r="M139" s="41"/>
      <c r="N139" s="41"/>
      <c r="O139" s="41"/>
      <c r="P139" s="41"/>
      <c r="Q139" s="41"/>
      <c r="R139" s="41"/>
      <c r="S139" s="41"/>
      <c r="T139" s="17"/>
      <c r="U139" s="18"/>
    </row>
    <row r="140" spans="1:21" s="11" customFormat="1" ht="280.5" x14ac:dyDescent="0.25">
      <c r="A140" s="1" t="s">
        <v>64</v>
      </c>
      <c r="B140" s="24" t="s">
        <v>282</v>
      </c>
      <c r="C140" s="10" t="s">
        <v>29</v>
      </c>
      <c r="D140" s="29">
        <f t="shared" si="86"/>
        <v>118</v>
      </c>
      <c r="E140" s="29">
        <f t="shared" si="86"/>
        <v>118</v>
      </c>
      <c r="F140" s="29">
        <f t="shared" si="11"/>
        <v>100</v>
      </c>
      <c r="G140" s="29">
        <v>0</v>
      </c>
      <c r="H140" s="29">
        <v>0</v>
      </c>
      <c r="I140" s="29">
        <v>118</v>
      </c>
      <c r="J140" s="29">
        <v>118</v>
      </c>
      <c r="K140" s="29">
        <v>0</v>
      </c>
      <c r="L140" s="29">
        <v>0</v>
      </c>
      <c r="M140" s="29">
        <v>0</v>
      </c>
      <c r="N140" s="29">
        <v>0</v>
      </c>
      <c r="O140" s="10" t="s">
        <v>252</v>
      </c>
      <c r="P140" s="10">
        <v>100</v>
      </c>
      <c r="Q140" s="10">
        <v>100</v>
      </c>
      <c r="R140" s="10" t="s">
        <v>315</v>
      </c>
      <c r="S140" s="10" t="s">
        <v>304</v>
      </c>
    </row>
    <row r="141" spans="1:21" s="19" customFormat="1" ht="99.75" customHeight="1" x14ac:dyDescent="0.25">
      <c r="A141" s="13"/>
      <c r="B141" s="24" t="s">
        <v>58</v>
      </c>
      <c r="C141" s="41"/>
      <c r="D141" s="41"/>
      <c r="E141" s="41"/>
      <c r="F141" s="41"/>
      <c r="G141" s="41"/>
      <c r="H141" s="41"/>
      <c r="I141" s="41"/>
      <c r="J141" s="41"/>
      <c r="K141" s="41"/>
      <c r="L141" s="41"/>
      <c r="M141" s="41"/>
      <c r="N141" s="41"/>
      <c r="O141" s="41"/>
      <c r="P141" s="41"/>
      <c r="Q141" s="41"/>
      <c r="R141" s="41"/>
      <c r="S141" s="41"/>
      <c r="T141" s="17"/>
      <c r="U141" s="18"/>
    </row>
    <row r="142" spans="1:21" s="11" customFormat="1" ht="63.75" x14ac:dyDescent="0.25">
      <c r="A142" s="1" t="s">
        <v>207</v>
      </c>
      <c r="B142" s="24" t="s">
        <v>208</v>
      </c>
      <c r="C142" s="10" t="s">
        <v>29</v>
      </c>
      <c r="D142" s="29">
        <f t="shared" ref="D142:E142" si="87">G142+I142+K142+M142</f>
        <v>1000</v>
      </c>
      <c r="E142" s="29">
        <f t="shared" si="87"/>
        <v>1000</v>
      </c>
      <c r="F142" s="29">
        <f t="shared" ref="F142" si="88">E142/D142*100</f>
        <v>100</v>
      </c>
      <c r="G142" s="29">
        <v>0</v>
      </c>
      <c r="H142" s="29">
        <v>0</v>
      </c>
      <c r="I142" s="29">
        <v>1000</v>
      </c>
      <c r="J142" s="29">
        <v>1000</v>
      </c>
      <c r="K142" s="29">
        <v>0</v>
      </c>
      <c r="L142" s="29">
        <v>0</v>
      </c>
      <c r="M142" s="29">
        <v>0</v>
      </c>
      <c r="N142" s="29">
        <v>0</v>
      </c>
      <c r="O142" s="10" t="s">
        <v>253</v>
      </c>
      <c r="P142" s="10">
        <v>10</v>
      </c>
      <c r="Q142" s="10">
        <v>10</v>
      </c>
      <c r="R142" s="39" t="s">
        <v>320</v>
      </c>
      <c r="S142" s="10" t="s">
        <v>304</v>
      </c>
    </row>
    <row r="143" spans="1:21" s="19" customFormat="1" ht="101.25" customHeight="1" x14ac:dyDescent="0.25">
      <c r="A143" s="13"/>
      <c r="B143" s="24" t="s">
        <v>58</v>
      </c>
      <c r="C143" s="41"/>
      <c r="D143" s="41"/>
      <c r="E143" s="41"/>
      <c r="F143" s="41"/>
      <c r="G143" s="41"/>
      <c r="H143" s="41"/>
      <c r="I143" s="41"/>
      <c r="J143" s="41"/>
      <c r="K143" s="41"/>
      <c r="L143" s="41"/>
      <c r="M143" s="41"/>
      <c r="N143" s="41"/>
      <c r="O143" s="41"/>
      <c r="P143" s="41"/>
      <c r="Q143" s="41"/>
      <c r="R143" s="41"/>
      <c r="S143" s="41"/>
      <c r="T143" s="17"/>
      <c r="U143" s="18"/>
    </row>
    <row r="144" spans="1:21" s="11" customFormat="1" x14ac:dyDescent="0.25">
      <c r="A144" s="1"/>
      <c r="B144" s="5" t="s">
        <v>52</v>
      </c>
      <c r="C144" s="26" t="s">
        <v>304</v>
      </c>
      <c r="D144" s="27">
        <f>G144+I144+K144+M144</f>
        <v>1777664.9</v>
      </c>
      <c r="E144" s="27">
        <f>H144+J144+L144+N144</f>
        <v>1776817.8</v>
      </c>
      <c r="F144" s="27">
        <f>E144/D144*100</f>
        <v>99.952347599370398</v>
      </c>
      <c r="G144" s="27">
        <f t="shared" ref="G144:N144" si="89">G107+G131+G126</f>
        <v>111086.9</v>
      </c>
      <c r="H144" s="27">
        <f t="shared" si="89"/>
        <v>110295.79999999999</v>
      </c>
      <c r="I144" s="27">
        <f t="shared" si="89"/>
        <v>1666578</v>
      </c>
      <c r="J144" s="27">
        <f t="shared" si="89"/>
        <v>1666522</v>
      </c>
      <c r="K144" s="27">
        <f t="shared" si="89"/>
        <v>0</v>
      </c>
      <c r="L144" s="27">
        <f t="shared" si="89"/>
        <v>0</v>
      </c>
      <c r="M144" s="27">
        <f t="shared" si="89"/>
        <v>0</v>
      </c>
      <c r="N144" s="27">
        <f t="shared" si="89"/>
        <v>0</v>
      </c>
      <c r="O144" s="26" t="s">
        <v>304</v>
      </c>
      <c r="P144" s="26" t="s">
        <v>304</v>
      </c>
      <c r="Q144" s="26" t="s">
        <v>304</v>
      </c>
      <c r="R144" s="26" t="s">
        <v>304</v>
      </c>
      <c r="S144" s="26" t="s">
        <v>304</v>
      </c>
    </row>
    <row r="145" spans="1:21" s="11" customFormat="1" ht="51" x14ac:dyDescent="0.25">
      <c r="A145" s="1" t="s">
        <v>65</v>
      </c>
      <c r="B145" s="5" t="s">
        <v>47</v>
      </c>
      <c r="C145" s="26" t="s">
        <v>304</v>
      </c>
      <c r="D145" s="27"/>
      <c r="E145" s="27"/>
      <c r="F145" s="27"/>
      <c r="G145" s="27"/>
      <c r="H145" s="27"/>
      <c r="I145" s="27"/>
      <c r="J145" s="27"/>
      <c r="K145" s="27"/>
      <c r="L145" s="27"/>
      <c r="M145" s="27"/>
      <c r="N145" s="27"/>
      <c r="O145" s="26" t="s">
        <v>304</v>
      </c>
      <c r="P145" s="26" t="s">
        <v>304</v>
      </c>
      <c r="Q145" s="26" t="s">
        <v>304</v>
      </c>
      <c r="R145" s="26" t="s">
        <v>304</v>
      </c>
      <c r="S145" s="26" t="s">
        <v>304</v>
      </c>
    </row>
    <row r="146" spans="1:21" s="11" customFormat="1" ht="51" x14ac:dyDescent="0.25">
      <c r="A146" s="1" t="s">
        <v>66</v>
      </c>
      <c r="B146" s="5" t="s">
        <v>48</v>
      </c>
      <c r="C146" s="26" t="s">
        <v>304</v>
      </c>
      <c r="D146" s="27">
        <f>G146+I146+K146+M146</f>
        <v>418121.99999999994</v>
      </c>
      <c r="E146" s="27">
        <f>H146+J146+L146+N146</f>
        <v>418048.8</v>
      </c>
      <c r="F146" s="27">
        <f>E146/D146*100</f>
        <v>99.982493147932914</v>
      </c>
      <c r="G146" s="27">
        <f>G147+G149+G153+G155+G157+G151+G159</f>
        <v>10436</v>
      </c>
      <c r="H146" s="27">
        <f t="shared" ref="H146:N146" si="90">H147+H149+H153+H155+H157+H151+H159</f>
        <v>10436</v>
      </c>
      <c r="I146" s="27">
        <f t="shared" si="90"/>
        <v>407685.99999999994</v>
      </c>
      <c r="J146" s="27">
        <f t="shared" si="90"/>
        <v>407612.8</v>
      </c>
      <c r="K146" s="27">
        <f t="shared" si="90"/>
        <v>0</v>
      </c>
      <c r="L146" s="27">
        <f t="shared" si="90"/>
        <v>0</v>
      </c>
      <c r="M146" s="27">
        <f t="shared" si="90"/>
        <v>0</v>
      </c>
      <c r="N146" s="27">
        <f t="shared" si="90"/>
        <v>0</v>
      </c>
      <c r="O146" s="26" t="s">
        <v>304</v>
      </c>
      <c r="P146" s="26" t="s">
        <v>304</v>
      </c>
      <c r="Q146" s="26" t="s">
        <v>304</v>
      </c>
      <c r="R146" s="26" t="s">
        <v>304</v>
      </c>
      <c r="S146" s="26" t="s">
        <v>304</v>
      </c>
    </row>
    <row r="147" spans="1:21" s="11" customFormat="1" ht="38.25" x14ac:dyDescent="0.25">
      <c r="A147" s="1" t="s">
        <v>67</v>
      </c>
      <c r="B147" s="24" t="s">
        <v>105</v>
      </c>
      <c r="C147" s="10" t="s">
        <v>29</v>
      </c>
      <c r="D147" s="29">
        <f t="shared" ref="D147:E147" si="91">G147+I147+K147+M147</f>
        <v>75910.8</v>
      </c>
      <c r="E147" s="29">
        <f t="shared" si="91"/>
        <v>75839.600000000006</v>
      </c>
      <c r="F147" s="29">
        <f t="shared" ref="F147" si="92">E147/D147*100</f>
        <v>99.906205704590121</v>
      </c>
      <c r="G147" s="30">
        <v>0</v>
      </c>
      <c r="H147" s="30">
        <v>0</v>
      </c>
      <c r="I147" s="29">
        <v>75910.8</v>
      </c>
      <c r="J147" s="29">
        <v>75839.600000000006</v>
      </c>
      <c r="K147" s="30">
        <v>0</v>
      </c>
      <c r="L147" s="30">
        <v>0</v>
      </c>
      <c r="M147" s="30">
        <v>0</v>
      </c>
      <c r="N147" s="30">
        <v>0</v>
      </c>
      <c r="O147" s="10" t="s">
        <v>254</v>
      </c>
      <c r="P147" s="10">
        <v>100</v>
      </c>
      <c r="Q147" s="10">
        <v>100</v>
      </c>
      <c r="R147" s="10" t="s">
        <v>131</v>
      </c>
      <c r="S147" s="10" t="s">
        <v>304</v>
      </c>
    </row>
    <row r="148" spans="1:21" s="19" customFormat="1" ht="96.75" customHeight="1" x14ac:dyDescent="0.25">
      <c r="A148" s="13"/>
      <c r="B148" s="24" t="s">
        <v>58</v>
      </c>
      <c r="C148" s="41"/>
      <c r="D148" s="41"/>
      <c r="E148" s="41"/>
      <c r="F148" s="41"/>
      <c r="G148" s="41"/>
      <c r="H148" s="41"/>
      <c r="I148" s="41"/>
      <c r="J148" s="41"/>
      <c r="K148" s="41"/>
      <c r="L148" s="41"/>
      <c r="M148" s="41"/>
      <c r="N148" s="41"/>
      <c r="O148" s="41"/>
      <c r="P148" s="41"/>
      <c r="Q148" s="41"/>
      <c r="R148" s="41"/>
      <c r="S148" s="41"/>
      <c r="T148" s="17"/>
      <c r="U148" s="18"/>
    </row>
    <row r="149" spans="1:21" s="11" customFormat="1" ht="408" x14ac:dyDescent="0.25">
      <c r="A149" s="1" t="s">
        <v>73</v>
      </c>
      <c r="B149" s="24" t="s">
        <v>209</v>
      </c>
      <c r="C149" s="10" t="s">
        <v>49</v>
      </c>
      <c r="D149" s="29">
        <f t="shared" ref="D149:E149" si="93">G149+I149+K149+M149</f>
        <v>270331.5</v>
      </c>
      <c r="E149" s="29">
        <f t="shared" si="93"/>
        <v>270331.3</v>
      </c>
      <c r="F149" s="29">
        <f t="shared" ref="F149" si="94">E149/D149*100</f>
        <v>99.999926016760895</v>
      </c>
      <c r="G149" s="30">
        <v>0</v>
      </c>
      <c r="H149" s="30">
        <v>0</v>
      </c>
      <c r="I149" s="29">
        <v>270331.5</v>
      </c>
      <c r="J149" s="29">
        <v>270331.3</v>
      </c>
      <c r="K149" s="30">
        <v>0</v>
      </c>
      <c r="L149" s="30">
        <v>0</v>
      </c>
      <c r="M149" s="30">
        <v>0</v>
      </c>
      <c r="N149" s="30">
        <v>0</v>
      </c>
      <c r="O149" s="10" t="s">
        <v>255</v>
      </c>
      <c r="P149" s="10">
        <v>100</v>
      </c>
      <c r="Q149" s="10">
        <v>100</v>
      </c>
      <c r="R149" s="39" t="s">
        <v>325</v>
      </c>
      <c r="S149" s="10" t="s">
        <v>304</v>
      </c>
    </row>
    <row r="150" spans="1:21" s="19" customFormat="1" ht="107.25" customHeight="1" x14ac:dyDescent="0.25">
      <c r="A150" s="13"/>
      <c r="B150" s="24" t="s">
        <v>58</v>
      </c>
      <c r="C150" s="41"/>
      <c r="D150" s="41"/>
      <c r="E150" s="41"/>
      <c r="F150" s="41"/>
      <c r="G150" s="41"/>
      <c r="H150" s="41"/>
      <c r="I150" s="41"/>
      <c r="J150" s="41"/>
      <c r="K150" s="41"/>
      <c r="L150" s="41"/>
      <c r="M150" s="41"/>
      <c r="N150" s="41"/>
      <c r="O150" s="41"/>
      <c r="P150" s="41"/>
      <c r="Q150" s="41"/>
      <c r="R150" s="41"/>
      <c r="S150" s="41"/>
      <c r="T150" s="17"/>
      <c r="U150" s="18"/>
    </row>
    <row r="151" spans="1:21" s="11" customFormat="1" ht="114.75" x14ac:dyDescent="0.25">
      <c r="A151" s="1" t="s">
        <v>211</v>
      </c>
      <c r="B151" s="24" t="s">
        <v>210</v>
      </c>
      <c r="C151" s="10" t="s">
        <v>27</v>
      </c>
      <c r="D151" s="29">
        <f t="shared" ref="D151:E151" si="95">G151+I151+K151+M151</f>
        <v>16949.599999999999</v>
      </c>
      <c r="E151" s="29">
        <f t="shared" si="95"/>
        <v>16949.599999999999</v>
      </c>
      <c r="F151" s="29">
        <f t="shared" ref="F151" si="96">E151/D151*100</f>
        <v>100</v>
      </c>
      <c r="G151" s="30">
        <v>0</v>
      </c>
      <c r="H151" s="30">
        <v>0</v>
      </c>
      <c r="I151" s="29">
        <v>16949.599999999999</v>
      </c>
      <c r="J151" s="29">
        <v>16949.599999999999</v>
      </c>
      <c r="K151" s="30">
        <v>0</v>
      </c>
      <c r="L151" s="30">
        <v>0</v>
      </c>
      <c r="M151" s="30">
        <v>0</v>
      </c>
      <c r="N151" s="30">
        <v>0</v>
      </c>
      <c r="O151" s="10" t="s">
        <v>283</v>
      </c>
      <c r="P151" s="10">
        <v>30</v>
      </c>
      <c r="Q151" s="10">
        <v>30</v>
      </c>
      <c r="R151" s="10" t="s">
        <v>131</v>
      </c>
      <c r="S151" s="10" t="s">
        <v>304</v>
      </c>
    </row>
    <row r="152" spans="1:21" s="19" customFormat="1" ht="105" customHeight="1" x14ac:dyDescent="0.25">
      <c r="A152" s="13"/>
      <c r="B152" s="24" t="s">
        <v>58</v>
      </c>
      <c r="C152" s="41"/>
      <c r="D152" s="41"/>
      <c r="E152" s="41"/>
      <c r="F152" s="41"/>
      <c r="G152" s="41"/>
      <c r="H152" s="41"/>
      <c r="I152" s="41"/>
      <c r="J152" s="41"/>
      <c r="K152" s="41"/>
      <c r="L152" s="41"/>
      <c r="M152" s="41"/>
      <c r="N152" s="41"/>
      <c r="O152" s="41"/>
      <c r="P152" s="41"/>
      <c r="Q152" s="41"/>
      <c r="R152" s="41"/>
      <c r="S152" s="41"/>
      <c r="T152" s="17"/>
      <c r="U152" s="18"/>
    </row>
    <row r="153" spans="1:21" s="11" customFormat="1" ht="89.25" x14ac:dyDescent="0.25">
      <c r="A153" s="1" t="s">
        <v>213</v>
      </c>
      <c r="B153" s="24" t="s">
        <v>272</v>
      </c>
      <c r="C153" s="10" t="s">
        <v>29</v>
      </c>
      <c r="D153" s="29">
        <f t="shared" ref="D153:E153" si="97">G153+I153+K153+M153</f>
        <v>6900</v>
      </c>
      <c r="E153" s="29">
        <f t="shared" si="97"/>
        <v>6900</v>
      </c>
      <c r="F153" s="29">
        <f t="shared" ref="F153" si="98">E153/D153*100</f>
        <v>100</v>
      </c>
      <c r="G153" s="30">
        <v>0</v>
      </c>
      <c r="H153" s="30">
        <v>0</v>
      </c>
      <c r="I153" s="29">
        <v>6900</v>
      </c>
      <c r="J153" s="29">
        <v>6900</v>
      </c>
      <c r="K153" s="30">
        <v>0</v>
      </c>
      <c r="L153" s="30">
        <v>0</v>
      </c>
      <c r="M153" s="30">
        <v>0</v>
      </c>
      <c r="N153" s="30">
        <v>0</v>
      </c>
      <c r="O153" s="10" t="s">
        <v>284</v>
      </c>
      <c r="P153" s="10">
        <v>8</v>
      </c>
      <c r="Q153" s="10">
        <v>8</v>
      </c>
      <c r="R153" s="10" t="s">
        <v>131</v>
      </c>
      <c r="S153" s="10" t="s">
        <v>304</v>
      </c>
    </row>
    <row r="154" spans="1:21" s="19" customFormat="1" ht="101.25" customHeight="1" x14ac:dyDescent="0.25">
      <c r="A154" s="13"/>
      <c r="B154" s="24" t="s">
        <v>58</v>
      </c>
      <c r="C154" s="41"/>
      <c r="D154" s="41"/>
      <c r="E154" s="41"/>
      <c r="F154" s="41"/>
      <c r="G154" s="41"/>
      <c r="H154" s="41"/>
      <c r="I154" s="41"/>
      <c r="J154" s="41"/>
      <c r="K154" s="41"/>
      <c r="L154" s="41"/>
      <c r="M154" s="41"/>
      <c r="N154" s="41"/>
      <c r="O154" s="41"/>
      <c r="P154" s="41"/>
      <c r="Q154" s="41"/>
      <c r="R154" s="41"/>
      <c r="S154" s="41"/>
      <c r="T154" s="17"/>
      <c r="U154" s="18"/>
    </row>
    <row r="155" spans="1:21" s="11" customFormat="1" ht="409.5" x14ac:dyDescent="0.25">
      <c r="A155" s="1" t="s">
        <v>215</v>
      </c>
      <c r="B155" s="24" t="s">
        <v>214</v>
      </c>
      <c r="C155" s="10" t="s">
        <v>29</v>
      </c>
      <c r="D155" s="29">
        <f t="shared" ref="D155:E155" si="99">G155+I155+K155+M155</f>
        <v>11524.1</v>
      </c>
      <c r="E155" s="29">
        <f t="shared" si="99"/>
        <v>11522.3</v>
      </c>
      <c r="F155" s="29">
        <f t="shared" ref="F155" si="100">E155/D155*100</f>
        <v>99.984380559002432</v>
      </c>
      <c r="G155" s="29">
        <v>10436</v>
      </c>
      <c r="H155" s="29">
        <v>10436</v>
      </c>
      <c r="I155" s="29">
        <v>1088.0999999999999</v>
      </c>
      <c r="J155" s="29">
        <v>1086.3</v>
      </c>
      <c r="K155" s="30">
        <v>0</v>
      </c>
      <c r="L155" s="30">
        <v>0</v>
      </c>
      <c r="M155" s="30">
        <v>0</v>
      </c>
      <c r="N155" s="30">
        <v>0</v>
      </c>
      <c r="O155" s="10" t="s">
        <v>256</v>
      </c>
      <c r="P155" s="29" t="s">
        <v>316</v>
      </c>
      <c r="Q155" s="29" t="s">
        <v>318</v>
      </c>
      <c r="R155" s="10" t="s">
        <v>131</v>
      </c>
      <c r="S155" s="10" t="s">
        <v>304</v>
      </c>
    </row>
    <row r="156" spans="1:21" s="19" customFormat="1" ht="99.75" customHeight="1" x14ac:dyDescent="0.25">
      <c r="A156" s="13"/>
      <c r="B156" s="24" t="s">
        <v>58</v>
      </c>
      <c r="C156" s="41"/>
      <c r="D156" s="41"/>
      <c r="E156" s="41"/>
      <c r="F156" s="41"/>
      <c r="G156" s="41"/>
      <c r="H156" s="41"/>
      <c r="I156" s="41"/>
      <c r="J156" s="41"/>
      <c r="K156" s="41"/>
      <c r="L156" s="41"/>
      <c r="M156" s="41"/>
      <c r="N156" s="41"/>
      <c r="O156" s="41"/>
      <c r="P156" s="41"/>
      <c r="Q156" s="41"/>
      <c r="R156" s="41"/>
      <c r="S156" s="41"/>
      <c r="T156" s="17"/>
      <c r="U156" s="18"/>
    </row>
    <row r="157" spans="1:21" s="11" customFormat="1" ht="51" x14ac:dyDescent="0.25">
      <c r="A157" s="1" t="s">
        <v>216</v>
      </c>
      <c r="B157" s="24" t="s">
        <v>217</v>
      </c>
      <c r="C157" s="10" t="s">
        <v>212</v>
      </c>
      <c r="D157" s="29">
        <f>G157+I157+K157+M157</f>
        <v>35000</v>
      </c>
      <c r="E157" s="29">
        <f>H157+J157+L157+N157</f>
        <v>35000</v>
      </c>
      <c r="F157" s="29">
        <f>E157/D157*100</f>
        <v>100</v>
      </c>
      <c r="G157" s="30">
        <v>0</v>
      </c>
      <c r="H157" s="30">
        <v>0</v>
      </c>
      <c r="I157" s="29">
        <v>35000</v>
      </c>
      <c r="J157" s="29">
        <v>35000</v>
      </c>
      <c r="K157" s="30">
        <v>0</v>
      </c>
      <c r="L157" s="30">
        <v>0</v>
      </c>
      <c r="M157" s="30">
        <v>0</v>
      </c>
      <c r="N157" s="30">
        <v>0</v>
      </c>
      <c r="O157" s="10" t="s">
        <v>257</v>
      </c>
      <c r="P157" s="10">
        <v>5</v>
      </c>
      <c r="Q157" s="10">
        <v>5</v>
      </c>
      <c r="R157" s="10" t="s">
        <v>131</v>
      </c>
      <c r="S157" s="10" t="s">
        <v>304</v>
      </c>
    </row>
    <row r="158" spans="1:21" s="19" customFormat="1" ht="96" customHeight="1" x14ac:dyDescent="0.25">
      <c r="A158" s="13"/>
      <c r="B158" s="24" t="s">
        <v>58</v>
      </c>
      <c r="C158" s="41"/>
      <c r="D158" s="41"/>
      <c r="E158" s="41"/>
      <c r="F158" s="41"/>
      <c r="G158" s="41"/>
      <c r="H158" s="41"/>
      <c r="I158" s="41"/>
      <c r="J158" s="41"/>
      <c r="K158" s="41"/>
      <c r="L158" s="41"/>
      <c r="M158" s="41"/>
      <c r="N158" s="41"/>
      <c r="O158" s="41"/>
      <c r="P158" s="41"/>
      <c r="Q158" s="41"/>
      <c r="R158" s="41"/>
      <c r="S158" s="41"/>
      <c r="T158" s="17"/>
      <c r="U158" s="18"/>
    </row>
    <row r="159" spans="1:21" s="11" customFormat="1" ht="51" x14ac:dyDescent="0.25">
      <c r="A159" s="1" t="s">
        <v>269</v>
      </c>
      <c r="B159" s="24" t="s">
        <v>270</v>
      </c>
      <c r="C159" s="10" t="s">
        <v>27</v>
      </c>
      <c r="D159" s="29">
        <f>G159+I159+K159+M159</f>
        <v>1506</v>
      </c>
      <c r="E159" s="29">
        <f>H159+J159+L159+N159</f>
        <v>1506</v>
      </c>
      <c r="F159" s="29">
        <f>E159/D159*100</f>
        <v>100</v>
      </c>
      <c r="G159" s="30">
        <v>0</v>
      </c>
      <c r="H159" s="30">
        <v>0</v>
      </c>
      <c r="I159" s="29">
        <v>1506</v>
      </c>
      <c r="J159" s="29">
        <v>1506</v>
      </c>
      <c r="K159" s="30">
        <v>0</v>
      </c>
      <c r="L159" s="30">
        <v>0</v>
      </c>
      <c r="M159" s="30">
        <v>0</v>
      </c>
      <c r="N159" s="30">
        <v>0</v>
      </c>
      <c r="O159" s="10" t="s">
        <v>271</v>
      </c>
      <c r="P159" s="10">
        <v>2000</v>
      </c>
      <c r="Q159" s="10">
        <v>2000</v>
      </c>
      <c r="R159" s="10" t="s">
        <v>299</v>
      </c>
      <c r="S159" s="10" t="s">
        <v>304</v>
      </c>
    </row>
    <row r="160" spans="1:21" s="19" customFormat="1" ht="101.25" customHeight="1" x14ac:dyDescent="0.25">
      <c r="A160" s="13"/>
      <c r="B160" s="24" t="s">
        <v>58</v>
      </c>
      <c r="C160" s="41"/>
      <c r="D160" s="41"/>
      <c r="E160" s="41"/>
      <c r="F160" s="41"/>
      <c r="G160" s="41"/>
      <c r="H160" s="41"/>
      <c r="I160" s="41"/>
      <c r="J160" s="41"/>
      <c r="K160" s="41"/>
      <c r="L160" s="41"/>
      <c r="M160" s="41"/>
      <c r="N160" s="41"/>
      <c r="O160" s="41"/>
      <c r="P160" s="41"/>
      <c r="Q160" s="41"/>
      <c r="R160" s="41"/>
      <c r="S160" s="41"/>
      <c r="T160" s="17"/>
      <c r="U160" s="18"/>
    </row>
    <row r="161" spans="1:21" s="11" customFormat="1" ht="102" x14ac:dyDescent="0.25">
      <c r="A161" s="1" t="s">
        <v>106</v>
      </c>
      <c r="B161" s="5" t="s">
        <v>108</v>
      </c>
      <c r="C161" s="26" t="s">
        <v>304</v>
      </c>
      <c r="D161" s="27">
        <f>D162</f>
        <v>2496</v>
      </c>
      <c r="E161" s="27">
        <f>E162</f>
        <v>2496</v>
      </c>
      <c r="F161" s="27">
        <f>E161/D161*100</f>
        <v>100</v>
      </c>
      <c r="G161" s="27">
        <f t="shared" ref="G161:N161" si="101">G162</f>
        <v>0</v>
      </c>
      <c r="H161" s="27">
        <f t="shared" si="101"/>
        <v>0</v>
      </c>
      <c r="I161" s="27">
        <f t="shared" si="101"/>
        <v>2496</v>
      </c>
      <c r="J161" s="27">
        <f t="shared" si="101"/>
        <v>2496</v>
      </c>
      <c r="K161" s="27">
        <f t="shared" si="101"/>
        <v>0</v>
      </c>
      <c r="L161" s="27">
        <f t="shared" si="101"/>
        <v>0</v>
      </c>
      <c r="M161" s="27">
        <f t="shared" si="101"/>
        <v>0</v>
      </c>
      <c r="N161" s="27">
        <f t="shared" si="101"/>
        <v>0</v>
      </c>
      <c r="O161" s="26" t="s">
        <v>304</v>
      </c>
      <c r="P161" s="26" t="s">
        <v>304</v>
      </c>
      <c r="Q161" s="26" t="s">
        <v>304</v>
      </c>
      <c r="R161" s="26" t="s">
        <v>304</v>
      </c>
      <c r="S161" s="26" t="s">
        <v>304</v>
      </c>
    </row>
    <row r="162" spans="1:21" s="11" customFormat="1" ht="220.5" customHeight="1" x14ac:dyDescent="0.25">
      <c r="A162" s="1" t="s">
        <v>107</v>
      </c>
      <c r="B162" s="24" t="s">
        <v>137</v>
      </c>
      <c r="C162" s="10" t="s">
        <v>109</v>
      </c>
      <c r="D162" s="29">
        <f>G162+I162+K162+M162</f>
        <v>2496</v>
      </c>
      <c r="E162" s="29">
        <f t="shared" ref="E162" si="102">H162+J162+L162+N162</f>
        <v>2496</v>
      </c>
      <c r="F162" s="29">
        <f t="shared" ref="F162" si="103">E162/D162*100</f>
        <v>100</v>
      </c>
      <c r="G162" s="30">
        <v>0</v>
      </c>
      <c r="H162" s="30">
        <v>0</v>
      </c>
      <c r="I162" s="29">
        <v>2496</v>
      </c>
      <c r="J162" s="29">
        <v>2496</v>
      </c>
      <c r="K162" s="30">
        <v>0</v>
      </c>
      <c r="L162" s="30">
        <v>0</v>
      </c>
      <c r="M162" s="30">
        <v>0</v>
      </c>
      <c r="N162" s="30">
        <v>0</v>
      </c>
      <c r="O162" s="10" t="s">
        <v>258</v>
      </c>
      <c r="P162" s="10" t="s">
        <v>317</v>
      </c>
      <c r="Q162" s="10" t="s">
        <v>317</v>
      </c>
      <c r="R162" s="10" t="s">
        <v>131</v>
      </c>
      <c r="S162" s="10" t="s">
        <v>304</v>
      </c>
    </row>
    <row r="163" spans="1:21" s="19" customFormat="1" ht="99.75" customHeight="1" x14ac:dyDescent="0.25">
      <c r="A163" s="13"/>
      <c r="B163" s="24" t="s">
        <v>58</v>
      </c>
      <c r="C163" s="41"/>
      <c r="D163" s="41"/>
      <c r="E163" s="41"/>
      <c r="F163" s="41"/>
      <c r="G163" s="41"/>
      <c r="H163" s="41"/>
      <c r="I163" s="41"/>
      <c r="J163" s="41"/>
      <c r="K163" s="41"/>
      <c r="L163" s="41"/>
      <c r="M163" s="41"/>
      <c r="N163" s="41"/>
      <c r="O163" s="41"/>
      <c r="P163" s="41"/>
      <c r="Q163" s="41"/>
      <c r="R163" s="41"/>
      <c r="S163" s="41"/>
      <c r="T163" s="17"/>
      <c r="U163" s="18"/>
    </row>
    <row r="164" spans="1:21" s="11" customFormat="1" ht="25.5" x14ac:dyDescent="0.25">
      <c r="A164" s="1" t="s">
        <v>114</v>
      </c>
      <c r="B164" s="5" t="s">
        <v>115</v>
      </c>
      <c r="C164" s="26" t="s">
        <v>304</v>
      </c>
      <c r="D164" s="27">
        <f>D165+D167</f>
        <v>81008.3</v>
      </c>
      <c r="E164" s="27">
        <f>E165+E167</f>
        <v>81008.3</v>
      </c>
      <c r="F164" s="27">
        <f>E164/D164*100</f>
        <v>100</v>
      </c>
      <c r="G164" s="27">
        <f t="shared" ref="G164:N164" si="104">G165+G167</f>
        <v>80025.600000000006</v>
      </c>
      <c r="H164" s="27">
        <f t="shared" si="104"/>
        <v>80025.600000000006</v>
      </c>
      <c r="I164" s="27">
        <f>I165+I167</f>
        <v>808.3</v>
      </c>
      <c r="J164" s="27">
        <f t="shared" si="104"/>
        <v>808.3</v>
      </c>
      <c r="K164" s="27">
        <f t="shared" si="104"/>
        <v>0</v>
      </c>
      <c r="L164" s="27">
        <f t="shared" si="104"/>
        <v>0</v>
      </c>
      <c r="M164" s="27">
        <f t="shared" si="104"/>
        <v>174.4</v>
      </c>
      <c r="N164" s="27">
        <f t="shared" si="104"/>
        <v>174.4</v>
      </c>
      <c r="O164" s="26" t="s">
        <v>304</v>
      </c>
      <c r="P164" s="26" t="s">
        <v>304</v>
      </c>
      <c r="Q164" s="26" t="s">
        <v>304</v>
      </c>
      <c r="R164" s="26" t="s">
        <v>304</v>
      </c>
      <c r="S164" s="26" t="s">
        <v>304</v>
      </c>
    </row>
    <row r="165" spans="1:21" s="11" customFormat="1" ht="165.75" x14ac:dyDescent="0.25">
      <c r="A165" s="1" t="s">
        <v>116</v>
      </c>
      <c r="B165" s="24" t="s">
        <v>277</v>
      </c>
      <c r="C165" s="10" t="s">
        <v>147</v>
      </c>
      <c r="D165" s="29">
        <f>G165+I165+K165+M165</f>
        <v>17617.900000000001</v>
      </c>
      <c r="E165" s="29">
        <f t="shared" ref="E165" si="105">H165+J165+L165+N165</f>
        <v>17617.900000000001</v>
      </c>
      <c r="F165" s="29">
        <f t="shared" ref="F165" si="106">E165/D165*100</f>
        <v>100</v>
      </c>
      <c r="G165" s="29">
        <v>17269.099999999999</v>
      </c>
      <c r="H165" s="29">
        <v>17269.099999999999</v>
      </c>
      <c r="I165" s="29">
        <v>174.4</v>
      </c>
      <c r="J165" s="29">
        <v>174.4</v>
      </c>
      <c r="K165" s="30">
        <v>0</v>
      </c>
      <c r="L165" s="30">
        <v>0</v>
      </c>
      <c r="M165" s="29">
        <f>I165</f>
        <v>174.4</v>
      </c>
      <c r="N165" s="30">
        <v>174.4</v>
      </c>
      <c r="O165" s="10" t="s">
        <v>259</v>
      </c>
      <c r="P165" s="10">
        <v>1</v>
      </c>
      <c r="Q165" s="10">
        <v>1</v>
      </c>
      <c r="R165" s="10" t="s">
        <v>301</v>
      </c>
      <c r="S165" s="10" t="s">
        <v>304</v>
      </c>
    </row>
    <row r="166" spans="1:21" s="19" customFormat="1" ht="99.75" customHeight="1" x14ac:dyDescent="0.25">
      <c r="A166" s="13"/>
      <c r="B166" s="24" t="s">
        <v>58</v>
      </c>
      <c r="C166" s="41"/>
      <c r="D166" s="41"/>
      <c r="E166" s="41"/>
      <c r="F166" s="41"/>
      <c r="G166" s="41"/>
      <c r="H166" s="41"/>
      <c r="I166" s="41"/>
      <c r="J166" s="41"/>
      <c r="K166" s="41"/>
      <c r="L166" s="41"/>
      <c r="M166" s="41"/>
      <c r="N166" s="41"/>
      <c r="O166" s="41"/>
      <c r="P166" s="41"/>
      <c r="Q166" s="41"/>
      <c r="R166" s="41"/>
      <c r="S166" s="41"/>
      <c r="T166" s="17"/>
      <c r="U166" s="18"/>
    </row>
    <row r="167" spans="1:21" s="11" customFormat="1" ht="165.75" x14ac:dyDescent="0.25">
      <c r="A167" s="1" t="s">
        <v>169</v>
      </c>
      <c r="B167" s="24" t="s">
        <v>168</v>
      </c>
      <c r="C167" s="10" t="s">
        <v>130</v>
      </c>
      <c r="D167" s="29">
        <f>G167+I167+K167+M167</f>
        <v>63390.400000000001</v>
      </c>
      <c r="E167" s="29">
        <f t="shared" ref="E167" si="107">H167+J167+L167+N167</f>
        <v>63390.400000000001</v>
      </c>
      <c r="F167" s="29">
        <f t="shared" ref="F167" si="108">E167/D167*100</f>
        <v>100</v>
      </c>
      <c r="G167" s="29">
        <v>62756.5</v>
      </c>
      <c r="H167" s="29">
        <v>62756.5</v>
      </c>
      <c r="I167" s="29">
        <v>633.9</v>
      </c>
      <c r="J167" s="29">
        <v>633.9</v>
      </c>
      <c r="K167" s="30">
        <v>0</v>
      </c>
      <c r="L167" s="30">
        <v>0</v>
      </c>
      <c r="M167" s="30">
        <v>0</v>
      </c>
      <c r="N167" s="30">
        <v>0</v>
      </c>
      <c r="O167" s="10" t="s">
        <v>260</v>
      </c>
      <c r="P167" s="10">
        <v>40</v>
      </c>
      <c r="Q167" s="10">
        <v>40</v>
      </c>
      <c r="R167" s="10" t="s">
        <v>300</v>
      </c>
      <c r="S167" s="10" t="s">
        <v>304</v>
      </c>
    </row>
    <row r="168" spans="1:21" s="19" customFormat="1" ht="98.25" customHeight="1" x14ac:dyDescent="0.25">
      <c r="A168" s="13"/>
      <c r="B168" s="24" t="s">
        <v>58</v>
      </c>
      <c r="C168" s="41"/>
      <c r="D168" s="41"/>
      <c r="E168" s="41"/>
      <c r="F168" s="41"/>
      <c r="G168" s="41"/>
      <c r="H168" s="41"/>
      <c r="I168" s="41"/>
      <c r="J168" s="41"/>
      <c r="K168" s="41"/>
      <c r="L168" s="41"/>
      <c r="M168" s="41"/>
      <c r="N168" s="41"/>
      <c r="O168" s="41"/>
      <c r="P168" s="41"/>
      <c r="Q168" s="41"/>
      <c r="R168" s="41"/>
      <c r="S168" s="41"/>
      <c r="T168" s="17"/>
      <c r="U168" s="18"/>
    </row>
    <row r="169" spans="1:21" s="11" customFormat="1" x14ac:dyDescent="0.25">
      <c r="A169" s="1"/>
      <c r="B169" s="5" t="s">
        <v>50</v>
      </c>
      <c r="C169" s="26" t="s">
        <v>304</v>
      </c>
      <c r="D169" s="27">
        <f>D161+D146+D164</f>
        <v>501626.29999999993</v>
      </c>
      <c r="E169" s="27">
        <f>E161+E146+E164</f>
        <v>501553.1</v>
      </c>
      <c r="F169" s="27">
        <f>E169/D169*100</f>
        <v>99.985407463683629</v>
      </c>
      <c r="G169" s="27">
        <f t="shared" ref="G169:N169" si="109">G161+G146+G164</f>
        <v>90461.6</v>
      </c>
      <c r="H169" s="27">
        <f t="shared" si="109"/>
        <v>90461.6</v>
      </c>
      <c r="I169" s="27">
        <f t="shared" si="109"/>
        <v>410990.29999999993</v>
      </c>
      <c r="J169" s="27">
        <f t="shared" si="109"/>
        <v>410917.1</v>
      </c>
      <c r="K169" s="27">
        <f t="shared" si="109"/>
        <v>0</v>
      </c>
      <c r="L169" s="27">
        <f t="shared" si="109"/>
        <v>0</v>
      </c>
      <c r="M169" s="27">
        <f t="shared" si="109"/>
        <v>174.4</v>
      </c>
      <c r="N169" s="27">
        <f t="shared" si="109"/>
        <v>174.4</v>
      </c>
      <c r="O169" s="26" t="s">
        <v>304</v>
      </c>
      <c r="P169" s="26" t="s">
        <v>304</v>
      </c>
      <c r="Q169" s="26" t="s">
        <v>304</v>
      </c>
      <c r="R169" s="26" t="s">
        <v>304</v>
      </c>
      <c r="S169" s="26" t="s">
        <v>304</v>
      </c>
    </row>
    <row r="170" spans="1:21" s="23" customFormat="1" x14ac:dyDescent="0.2">
      <c r="A170" s="20"/>
      <c r="B170" s="21" t="s">
        <v>305</v>
      </c>
      <c r="C170" s="35" t="s">
        <v>304</v>
      </c>
      <c r="D170" s="36">
        <f>D169+D144+D105</f>
        <v>19337692.400000002</v>
      </c>
      <c r="E170" s="36">
        <f>E169+E144+E105</f>
        <v>19298485.600000001</v>
      </c>
      <c r="F170" s="37">
        <f>E170/D170*100</f>
        <v>99.797251920296333</v>
      </c>
      <c r="G170" s="37">
        <f t="shared" ref="G170:N170" si="110">G169+G144+G105</f>
        <v>4070543.8</v>
      </c>
      <c r="H170" s="37">
        <f t="shared" si="110"/>
        <v>4041212.1</v>
      </c>
      <c r="I170" s="37">
        <f t="shared" si="110"/>
        <v>15119390.100000001</v>
      </c>
      <c r="J170" s="37">
        <f t="shared" si="110"/>
        <v>15112456.300000001</v>
      </c>
      <c r="K170" s="37">
        <f t="shared" si="110"/>
        <v>144722.79999999999</v>
      </c>
      <c r="L170" s="37">
        <f t="shared" si="110"/>
        <v>141781.5</v>
      </c>
      <c r="M170" s="37">
        <f t="shared" si="110"/>
        <v>3035.7000000000003</v>
      </c>
      <c r="N170" s="37">
        <f t="shared" si="110"/>
        <v>3035.7000000000003</v>
      </c>
      <c r="O170" s="35" t="s">
        <v>304</v>
      </c>
      <c r="P170" s="35" t="s">
        <v>304</v>
      </c>
      <c r="Q170" s="35" t="s">
        <v>304</v>
      </c>
      <c r="R170" s="35" t="s">
        <v>304</v>
      </c>
      <c r="S170" s="38" t="s">
        <v>304</v>
      </c>
      <c r="T170" s="22"/>
      <c r="U170" s="18"/>
    </row>
  </sheetData>
  <autoFilter ref="A10:R170"/>
  <mergeCells count="87">
    <mergeCell ref="A2:S2"/>
    <mergeCell ref="A3:S3"/>
    <mergeCell ref="A4:S4"/>
    <mergeCell ref="A6:A9"/>
    <mergeCell ref="B6:B9"/>
    <mergeCell ref="C6:C9"/>
    <mergeCell ref="D6:N6"/>
    <mergeCell ref="O6:Q8"/>
    <mergeCell ref="R6:R9"/>
    <mergeCell ref="S6:S9"/>
    <mergeCell ref="D7:F8"/>
    <mergeCell ref="G7:N7"/>
    <mergeCell ref="G8:H8"/>
    <mergeCell ref="I8:J8"/>
    <mergeCell ref="K8:L8"/>
    <mergeCell ref="M8:N8"/>
    <mergeCell ref="A11:S11"/>
    <mergeCell ref="C15:S15"/>
    <mergeCell ref="C17:S17"/>
    <mergeCell ref="C19:S19"/>
    <mergeCell ref="C21:S21"/>
    <mergeCell ref="C23:S23"/>
    <mergeCell ref="C26:S26"/>
    <mergeCell ref="C28:S28"/>
    <mergeCell ref="C30:S30"/>
    <mergeCell ref="C32:S32"/>
    <mergeCell ref="C34:S34"/>
    <mergeCell ref="C36:S36"/>
    <mergeCell ref="C38:S38"/>
    <mergeCell ref="C40:S40"/>
    <mergeCell ref="C42:S42"/>
    <mergeCell ref="C44:S44"/>
    <mergeCell ref="C46:S46"/>
    <mergeCell ref="C48:S48"/>
    <mergeCell ref="C50:S50"/>
    <mergeCell ref="C52:S52"/>
    <mergeCell ref="C54:S54"/>
    <mergeCell ref="C56:S56"/>
    <mergeCell ref="C58:S58"/>
    <mergeCell ref="C60:S60"/>
    <mergeCell ref="C62:S62"/>
    <mergeCell ref="C65:S65"/>
    <mergeCell ref="C67:S67"/>
    <mergeCell ref="C69:S69"/>
    <mergeCell ref="C72:S72"/>
    <mergeCell ref="C74:S74"/>
    <mergeCell ref="C76:S76"/>
    <mergeCell ref="C78:S78"/>
    <mergeCell ref="C80:S80"/>
    <mergeCell ref="C82:S82"/>
    <mergeCell ref="C85:S85"/>
    <mergeCell ref="C87:S87"/>
    <mergeCell ref="C89:S89"/>
    <mergeCell ref="C91:S91"/>
    <mergeCell ref="C93:S93"/>
    <mergeCell ref="C95:S95"/>
    <mergeCell ref="C97:S97"/>
    <mergeCell ref="C99:S99"/>
    <mergeCell ref="C102:S102"/>
    <mergeCell ref="C104:S104"/>
    <mergeCell ref="C109:S109"/>
    <mergeCell ref="C111:S111"/>
    <mergeCell ref="C113:S113"/>
    <mergeCell ref="C115:S115"/>
    <mergeCell ref="C117:S117"/>
    <mergeCell ref="C119:S119"/>
    <mergeCell ref="C121:S121"/>
    <mergeCell ref="C123:S123"/>
    <mergeCell ref="C125:S125"/>
    <mergeCell ref="C128:S128"/>
    <mergeCell ref="C130:S130"/>
    <mergeCell ref="C133:S133"/>
    <mergeCell ref="C135:S135"/>
    <mergeCell ref="C137:S137"/>
    <mergeCell ref="C139:S139"/>
    <mergeCell ref="C141:S141"/>
    <mergeCell ref="C143:S143"/>
    <mergeCell ref="C148:S148"/>
    <mergeCell ref="C150:S150"/>
    <mergeCell ref="C152:S152"/>
    <mergeCell ref="C154:S154"/>
    <mergeCell ref="C168:S168"/>
    <mergeCell ref="C156:S156"/>
    <mergeCell ref="C158:S158"/>
    <mergeCell ref="C160:S160"/>
    <mergeCell ref="C163:S163"/>
    <mergeCell ref="C166:S166"/>
  </mergeCells>
  <pageMargins left="0" right="0" top="0" bottom="0" header="0.31496062992125984" footer="0.31496062992125984"/>
  <pageSetup paperSize="9" scale="41" fitToHeight="36" orientation="landscape" horizontalDpi="180" verticalDpi="180" r:id="rId1"/>
  <rowBreaks count="8" manualBreakCount="8">
    <brk id="42" max="18" man="1"/>
    <brk id="50" max="18" man="1"/>
    <brk id="106" max="18" man="1"/>
    <brk id="125" max="18" man="1"/>
    <brk id="131" max="18" man="1"/>
    <brk id="140" max="18" man="1"/>
    <brk id="147" max="18" man="1"/>
    <brk id="162" max="18" man="1"/>
  </rowBreaks>
  <colBreaks count="1" manualBreakCount="1">
    <brk id="14" max="18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(2)</vt:lpstr>
      <vt:lpstr>'Лист1 (2)'!Заголовки_для_печати</vt:lpstr>
      <vt:lpstr>'Лист1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2023-01-23T07:20:30Z</dcterms:modified>
</cp:coreProperties>
</file>