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bookViews>
  <sheets>
    <sheet name="Лист1 (3)" sheetId="3" r:id="rId1"/>
  </sheets>
  <definedNames>
    <definedName name="_xlnm._FilterDatabase" localSheetId="0" hidden="1">'Лист1 (3)'!$A$10:$R$160</definedName>
    <definedName name="_xlnm.Print_Titles" localSheetId="0">'Лист1 (3)'!$A:$A,'Лист1 (3)'!$6:$10</definedName>
    <definedName name="_xlnm.Print_Area" localSheetId="0">'Лист1 (3)'!$A$1:$T$160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2" i="3" l="1"/>
  <c r="I102" i="3"/>
  <c r="H118" i="3"/>
  <c r="G118" i="3"/>
  <c r="J112" i="3"/>
  <c r="I112" i="3"/>
  <c r="I90" i="3" l="1"/>
  <c r="G84" i="3"/>
  <c r="J73" i="3" l="1"/>
  <c r="I73" i="3"/>
  <c r="H24" i="3"/>
  <c r="I24" i="3"/>
  <c r="J24" i="3"/>
  <c r="K24" i="3"/>
  <c r="L24" i="3"/>
  <c r="M24" i="3"/>
  <c r="N24" i="3"/>
  <c r="G24" i="3"/>
  <c r="E61" i="3"/>
  <c r="D61" i="3"/>
  <c r="F61" i="3" l="1"/>
  <c r="H49" i="3" l="1"/>
  <c r="J51" i="3"/>
  <c r="J33" i="3"/>
  <c r="I33" i="3"/>
  <c r="I18" i="3" l="1"/>
  <c r="J20" i="3"/>
  <c r="I20" i="3"/>
  <c r="J18" i="3"/>
  <c r="E120" i="3" l="1"/>
  <c r="H156" i="3"/>
  <c r="I156" i="3"/>
  <c r="J156" i="3"/>
  <c r="K156" i="3"/>
  <c r="L156" i="3"/>
  <c r="M156" i="3"/>
  <c r="N156" i="3"/>
  <c r="G156" i="3"/>
  <c r="H140" i="3"/>
  <c r="I140" i="3"/>
  <c r="K140" i="3"/>
  <c r="L140" i="3"/>
  <c r="M140" i="3"/>
  <c r="N140" i="3"/>
  <c r="G140" i="3"/>
  <c r="J140" i="3"/>
  <c r="H122" i="3"/>
  <c r="I122" i="3"/>
  <c r="J122" i="3"/>
  <c r="K122" i="3"/>
  <c r="L122" i="3"/>
  <c r="M122" i="3"/>
  <c r="N122" i="3"/>
  <c r="G122" i="3"/>
  <c r="H101" i="3"/>
  <c r="K101" i="3"/>
  <c r="L101" i="3"/>
  <c r="M101" i="3"/>
  <c r="N101" i="3"/>
  <c r="G101" i="3"/>
  <c r="D120" i="3"/>
  <c r="D156" i="3" l="1"/>
  <c r="E156" i="3"/>
  <c r="F120" i="3"/>
  <c r="J101" i="3" l="1"/>
  <c r="I101" i="3"/>
  <c r="D101" i="3" s="1"/>
  <c r="H83" i="3" l="1"/>
  <c r="I83" i="3"/>
  <c r="J83" i="3"/>
  <c r="K83" i="3"/>
  <c r="L83" i="3"/>
  <c r="M83" i="3"/>
  <c r="N83" i="3"/>
  <c r="G83" i="3"/>
  <c r="E92" i="3"/>
  <c r="D92" i="3"/>
  <c r="D83" i="3" l="1"/>
  <c r="F92" i="3"/>
  <c r="G49" i="3" l="1"/>
  <c r="I51" i="3" l="1"/>
  <c r="E47" i="3"/>
  <c r="D47" i="3"/>
  <c r="F47" i="3" l="1"/>
  <c r="D14" i="3"/>
  <c r="E14" i="3"/>
  <c r="E157" i="3" l="1"/>
  <c r="D157" i="3"/>
  <c r="E154" i="3"/>
  <c r="D154" i="3"/>
  <c r="N153" i="3"/>
  <c r="M153" i="3"/>
  <c r="L153" i="3"/>
  <c r="K153" i="3"/>
  <c r="J153" i="3"/>
  <c r="I153" i="3"/>
  <c r="H153" i="3"/>
  <c r="G153" i="3"/>
  <c r="D153" i="3"/>
  <c r="E151" i="3"/>
  <c r="D151" i="3"/>
  <c r="E149" i="3"/>
  <c r="D149" i="3"/>
  <c r="E147" i="3"/>
  <c r="D147" i="3"/>
  <c r="E145" i="3"/>
  <c r="D145" i="3"/>
  <c r="E143" i="3"/>
  <c r="D143" i="3"/>
  <c r="E141" i="3"/>
  <c r="D141" i="3"/>
  <c r="E136" i="3"/>
  <c r="D136" i="3"/>
  <c r="E134" i="3"/>
  <c r="D134" i="3"/>
  <c r="E132" i="3"/>
  <c r="D132" i="3"/>
  <c r="E130" i="3"/>
  <c r="D130" i="3"/>
  <c r="E128" i="3"/>
  <c r="D128" i="3"/>
  <c r="E126" i="3"/>
  <c r="D126" i="3"/>
  <c r="N125" i="3"/>
  <c r="M125" i="3"/>
  <c r="L125" i="3"/>
  <c r="K125" i="3"/>
  <c r="J125" i="3"/>
  <c r="I125" i="3"/>
  <c r="H125" i="3"/>
  <c r="G125" i="3"/>
  <c r="E123" i="3"/>
  <c r="D123" i="3"/>
  <c r="E118" i="3"/>
  <c r="D118" i="3"/>
  <c r="E116" i="3"/>
  <c r="D116" i="3"/>
  <c r="E114" i="3"/>
  <c r="D114" i="3"/>
  <c r="E112" i="3"/>
  <c r="D112" i="3"/>
  <c r="E110" i="3"/>
  <c r="D110" i="3"/>
  <c r="E108" i="3"/>
  <c r="D108" i="3"/>
  <c r="E106" i="3"/>
  <c r="D106" i="3"/>
  <c r="E104" i="3"/>
  <c r="D104" i="3"/>
  <c r="E102" i="3"/>
  <c r="D102" i="3"/>
  <c r="E97" i="3"/>
  <c r="D97" i="3"/>
  <c r="D95" i="3"/>
  <c r="E95" i="3"/>
  <c r="N94" i="3"/>
  <c r="M94" i="3"/>
  <c r="L94" i="3"/>
  <c r="J94" i="3"/>
  <c r="I94" i="3"/>
  <c r="H94" i="3"/>
  <c r="G94" i="3"/>
  <c r="E90" i="3"/>
  <c r="D90" i="3"/>
  <c r="E88" i="3"/>
  <c r="D88" i="3"/>
  <c r="E86" i="3"/>
  <c r="D86" i="3"/>
  <c r="E84" i="3"/>
  <c r="D84" i="3"/>
  <c r="E81" i="3"/>
  <c r="D81" i="3"/>
  <c r="E79" i="3"/>
  <c r="D79" i="3"/>
  <c r="E77" i="3"/>
  <c r="D77" i="3"/>
  <c r="E75" i="3"/>
  <c r="D75" i="3"/>
  <c r="E73" i="3"/>
  <c r="D73" i="3"/>
  <c r="E71" i="3"/>
  <c r="D71" i="3"/>
  <c r="N70" i="3"/>
  <c r="M70" i="3"/>
  <c r="L70" i="3"/>
  <c r="K70" i="3"/>
  <c r="J70" i="3"/>
  <c r="H70" i="3"/>
  <c r="G70" i="3"/>
  <c r="E68" i="3"/>
  <c r="D68" i="3"/>
  <c r="E66" i="3"/>
  <c r="D66" i="3"/>
  <c r="E64" i="3"/>
  <c r="D64" i="3"/>
  <c r="N63" i="3"/>
  <c r="M63" i="3"/>
  <c r="L63" i="3"/>
  <c r="K63" i="3"/>
  <c r="J63" i="3"/>
  <c r="I63" i="3"/>
  <c r="H63" i="3"/>
  <c r="G63" i="3"/>
  <c r="E59" i="3"/>
  <c r="D59" i="3"/>
  <c r="E57" i="3"/>
  <c r="D57" i="3"/>
  <c r="E55" i="3"/>
  <c r="D55" i="3"/>
  <c r="E53" i="3"/>
  <c r="D53" i="3"/>
  <c r="E51" i="3"/>
  <c r="D51" i="3"/>
  <c r="D49" i="3"/>
  <c r="E49" i="3"/>
  <c r="E45" i="3"/>
  <c r="D45" i="3"/>
  <c r="E43" i="3"/>
  <c r="D43" i="3"/>
  <c r="E41" i="3"/>
  <c r="D41" i="3"/>
  <c r="E39" i="3"/>
  <c r="D39" i="3"/>
  <c r="E37" i="3"/>
  <c r="D37" i="3"/>
  <c r="E35" i="3"/>
  <c r="D35" i="3"/>
  <c r="E33" i="3"/>
  <c r="D33" i="3"/>
  <c r="E31" i="3"/>
  <c r="D31" i="3"/>
  <c r="E29" i="3"/>
  <c r="D29" i="3"/>
  <c r="E27" i="3"/>
  <c r="D27" i="3"/>
  <c r="E25" i="3"/>
  <c r="D25" i="3"/>
  <c r="E22" i="3"/>
  <c r="D22" i="3"/>
  <c r="E20" i="3"/>
  <c r="D20" i="3"/>
  <c r="D18" i="3"/>
  <c r="E18" i="3"/>
  <c r="E16" i="3"/>
  <c r="D16" i="3"/>
  <c r="N13" i="3"/>
  <c r="M13" i="3"/>
  <c r="L13" i="3"/>
  <c r="K13" i="3"/>
  <c r="I13" i="3"/>
  <c r="H13" i="3"/>
  <c r="G13" i="3"/>
  <c r="E24" i="3" l="1"/>
  <c r="D24" i="3"/>
  <c r="F132" i="3"/>
  <c r="F154" i="3"/>
  <c r="F143" i="3"/>
  <c r="N138" i="3"/>
  <c r="F90" i="3"/>
  <c r="F110" i="3"/>
  <c r="F104" i="3"/>
  <c r="E83" i="3"/>
  <c r="F59" i="3"/>
  <c r="F66" i="3"/>
  <c r="D63" i="3"/>
  <c r="F55" i="3"/>
  <c r="F86" i="3"/>
  <c r="F97" i="3"/>
  <c r="F116" i="3"/>
  <c r="F71" i="3"/>
  <c r="K94" i="3"/>
  <c r="K99" i="3" s="1"/>
  <c r="F88" i="3"/>
  <c r="F118" i="3"/>
  <c r="F128" i="3"/>
  <c r="F64" i="3"/>
  <c r="F112" i="3"/>
  <c r="F22" i="3"/>
  <c r="F84" i="3"/>
  <c r="D94" i="3"/>
  <c r="F157" i="3"/>
  <c r="F51" i="3"/>
  <c r="H99" i="3"/>
  <c r="F45" i="3"/>
  <c r="F53" i="3"/>
  <c r="F57" i="3"/>
  <c r="E63" i="3"/>
  <c r="E70" i="3"/>
  <c r="F126" i="3"/>
  <c r="F134" i="3"/>
  <c r="F49" i="3"/>
  <c r="E94" i="3"/>
  <c r="F77" i="3"/>
  <c r="F145" i="3"/>
  <c r="I70" i="3"/>
  <c r="I99" i="3" s="1"/>
  <c r="D122" i="3"/>
  <c r="F73" i="3"/>
  <c r="F79" i="3"/>
  <c r="F95" i="3"/>
  <c r="F114" i="3"/>
  <c r="E122" i="3"/>
  <c r="F141" i="3"/>
  <c r="F147" i="3"/>
  <c r="F39" i="3"/>
  <c r="F149" i="3"/>
  <c r="F81" i="3"/>
  <c r="J159" i="3"/>
  <c r="F43" i="3"/>
  <c r="F102" i="3"/>
  <c r="F31" i="3"/>
  <c r="F27" i="3"/>
  <c r="F16" i="3"/>
  <c r="F41" i="3"/>
  <c r="F20" i="3"/>
  <c r="F29" i="3"/>
  <c r="F33" i="3"/>
  <c r="F151" i="3"/>
  <c r="L159" i="3"/>
  <c r="E140" i="3"/>
  <c r="D140" i="3"/>
  <c r="D159" i="3" s="1"/>
  <c r="N159" i="3"/>
  <c r="G159" i="3"/>
  <c r="H159" i="3"/>
  <c r="I159" i="3"/>
  <c r="K159" i="3"/>
  <c r="F136" i="3"/>
  <c r="I138" i="3"/>
  <c r="J138" i="3"/>
  <c r="F130" i="3"/>
  <c r="L138" i="3"/>
  <c r="M138" i="3"/>
  <c r="K138" i="3"/>
  <c r="D125" i="3"/>
  <c r="E125" i="3"/>
  <c r="F123" i="3"/>
  <c r="G138" i="3"/>
  <c r="H138" i="3"/>
  <c r="F108" i="3"/>
  <c r="E101" i="3"/>
  <c r="G99" i="3"/>
  <c r="F68" i="3"/>
  <c r="N99" i="3"/>
  <c r="D70" i="3"/>
  <c r="M99" i="3"/>
  <c r="F37" i="3"/>
  <c r="L99" i="3"/>
  <c r="F18" i="3"/>
  <c r="E13" i="3"/>
  <c r="D13" i="3"/>
  <c r="F25" i="3"/>
  <c r="F75" i="3"/>
  <c r="F156" i="3"/>
  <c r="M159" i="3"/>
  <c r="F35" i="3"/>
  <c r="F14" i="3"/>
  <c r="E153" i="3"/>
  <c r="J13" i="3"/>
  <c r="J99" i="3" s="1"/>
  <c r="F24" i="3" l="1"/>
  <c r="F83" i="3"/>
  <c r="F122" i="3"/>
  <c r="F94" i="3"/>
  <c r="F70" i="3"/>
  <c r="F63" i="3"/>
  <c r="E99" i="3"/>
  <c r="F101" i="3"/>
  <c r="F140" i="3"/>
  <c r="I160" i="3"/>
  <c r="D99" i="3"/>
  <c r="G160" i="3"/>
  <c r="N160" i="3"/>
  <c r="K160" i="3"/>
  <c r="H160" i="3"/>
  <c r="L160" i="3"/>
  <c r="F125" i="3"/>
  <c r="D138" i="3"/>
  <c r="E138" i="3"/>
  <c r="M160" i="3"/>
  <c r="F153" i="3"/>
  <c r="E159" i="3"/>
  <c r="F13" i="3"/>
  <c r="J160" i="3" l="1"/>
  <c r="D160" i="3"/>
  <c r="F99" i="3"/>
  <c r="F138" i="3"/>
  <c r="E160" i="3"/>
  <c r="F159" i="3"/>
  <c r="F160" i="3" l="1"/>
</calcChain>
</file>

<file path=xl/sharedStrings.xml><?xml version="1.0" encoding="utf-8"?>
<sst xmlns="http://schemas.openxmlformats.org/spreadsheetml/2006/main" count="705" uniqueCount="325">
  <si>
    <t>Ответственный исполнитель, соисполнитель</t>
  </si>
  <si>
    <t>Всего</t>
  </si>
  <si>
    <t>в том числе по источникам:</t>
  </si>
  <si>
    <t>федеральный бюджет</t>
  </si>
  <si>
    <t>бюджет Пензенской области</t>
  </si>
  <si>
    <t>бюджеты муниципальных образований Пензенской области</t>
  </si>
  <si>
    <t>внебюджетные источники</t>
  </si>
  <si>
    <t>план на год</t>
  </si>
  <si>
    <t>кассовые расходы</t>
  </si>
  <si>
    <t>Основные этапы выполнения мероприятия и показатели реализации мероприятия, един. изм.</t>
  </si>
  <si>
    <t>план</t>
  </si>
  <si>
    <t>факт</t>
  </si>
  <si>
    <t>Основное мероприятие 1.1 «Развитие системы дошкольного бразования»</t>
  </si>
  <si>
    <t>Министерство образования Пензенской области, органы местного самоуправления муниципальных районов (городских округов) (по согласованию)</t>
  </si>
  <si>
    <t>Подпрограмма 1 «Развитие дошкольного, общего и дополнительного образования детей»</t>
  </si>
  <si>
    <t>Объем финансирования государственной программы (за отчетный период), тыс.руб.</t>
  </si>
  <si>
    <t>1.1</t>
  </si>
  <si>
    <t>1.1.1</t>
  </si>
  <si>
    <t>1.1.2</t>
  </si>
  <si>
    <t>1.1.3</t>
  </si>
  <si>
    <t>1.1.4</t>
  </si>
  <si>
    <t>1.1.5</t>
  </si>
  <si>
    <t>1.2</t>
  </si>
  <si>
    <t>1.2.1</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</si>
  <si>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</si>
  <si>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1.2.2</t>
  </si>
  <si>
    <t>1.2.3</t>
  </si>
  <si>
    <t>Министерство образования Пензенской области, ГАОУ ДПО "Институт регионального развития Пензенской области"</t>
  </si>
  <si>
    <t>1.2.5</t>
  </si>
  <si>
    <t>Министерство образования Пензенской области</t>
  </si>
  <si>
    <t>Министерство образования Пензенской области, ГБНОУ ПО "Губернский лицей"</t>
  </si>
  <si>
    <t>Министерство образования Пензенской области, государственные образовательные организации Пензенской области, главным распорядителем бюджетных средств которых является Министерство образования Пензенской области</t>
  </si>
  <si>
    <t>Министерство образования Пензенской области, ГБУ ПО "Центр психолого-педагогической, медицинской и социальной помощи Пензенской области"</t>
  </si>
  <si>
    <t>1.2.15</t>
  </si>
  <si>
    <t>Основное мероприятие 1.3 «Развитие системы дополнительного образования детей»</t>
  </si>
  <si>
    <t>1.3</t>
  </si>
  <si>
    <t>1.4</t>
  </si>
  <si>
    <t>1.4.1</t>
  </si>
  <si>
    <t>1.4.2</t>
  </si>
  <si>
    <t>Министерство образования Пензенской области, государственные образовательные организации Пензенской области для детей-сирот и детей, оставшихся без попечения родителей, функции и полномочия учредителя в отношении которых осуществляет Министерство образования Пензенской области</t>
  </si>
  <si>
    <t>1.4.3</t>
  </si>
  <si>
    <t>Подпрограмма 2 «Комплексная модернизация системы профессионального образования Пензенской области»</t>
  </si>
  <si>
    <t>2</t>
  </si>
  <si>
    <t>2.1</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</si>
  <si>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</si>
  <si>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</si>
  <si>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Подпрограмма 4 «Обеспечение реализации государственной программы и прочих мероприятий к ней»</t>
  </si>
  <si>
    <t>Основное мероприятие 4.1 
«Обеспечение реализации мероприятий государственной программы»</t>
  </si>
  <si>
    <t xml:space="preserve">Министерство образования Пензенской области, органы местного самоуправления муниципальных районов (городских округов)
(по согласованию)
</t>
  </si>
  <si>
    <t>Итого по подпрограмме 4:</t>
  </si>
  <si>
    <t>Итого по подпрограмме 1:</t>
  </si>
  <si>
    <t>Итого по подпрограмме 2:</t>
  </si>
  <si>
    <t>процент осовения средств</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</si>
  <si>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</si>
  <si>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</si>
  <si>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</si>
  <si>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</si>
  <si>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1.3.6</t>
  </si>
  <si>
    <t>2.5</t>
  </si>
  <si>
    <t>2.5.1</t>
  </si>
  <si>
    <t>2.5.2</t>
  </si>
  <si>
    <t>2.5.3</t>
  </si>
  <si>
    <t>2.5.5</t>
  </si>
  <si>
    <t>4</t>
  </si>
  <si>
    <t>4.1</t>
  </si>
  <si>
    <t>4.1.2</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</si>
  <si>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</si>
  <si>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1.2.4</t>
  </si>
  <si>
    <t>1.2.12</t>
  </si>
  <si>
    <t>1.2.7</t>
  </si>
  <si>
    <t>2.5.4</t>
  </si>
  <si>
    <t>4.1.4</t>
  </si>
  <si>
    <t>"РАЗВИТИЕ ОБРАЗОВАНИЯ В ПЕНЗЕНСКОЙ ОБЛАСТИ"</t>
  </si>
  <si>
    <t>ОТЧЕТ об исполнении основных мероприятий (региональных проектов), мероприятий государственной программы Пензенской области</t>
  </si>
  <si>
    <t xml:space="preserve">№ основного мероприятия (регионального проекта), мероприятия в соответствии с номером Перечня основных мероприятий (региональных проектов), мероприятий государственной программы
</t>
  </si>
  <si>
    <t>Наименование основных мероприятий (региональных проектов), мероприятий</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</si>
  <si>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</si>
  <si>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Проведение областного конкурса "Лучший воспитатель образовательной организации"</t>
  </si>
  <si>
    <t>Ресурсное обеспечение деятельности общеобразовательных организаций (вечерние школы)</t>
  </si>
  <si>
    <t>Ресурсное  обеспечение деятельности общеобразовательных организаций 
(ГБНОУ ПО "Губернский лицей")</t>
  </si>
  <si>
    <t>Ресурсное  обеспечение деятельности общеобразовательных  организаций (для обучения по адаптированным образовательным программам)</t>
  </si>
  <si>
    <t>Ресурсное  обеспечение деятельности ГБУ ПО "Центр психолого-педагогической, медицинской и социальной помощи Пензенской области"</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</si>
  <si>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</si>
  <si>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1.2.6</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</si>
  <si>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</si>
  <si>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Проведение регионального этапа всероссийского конкурса "Учитель года" и участие во всероссийском этапе</t>
  </si>
  <si>
    <t>1.3.2</t>
  </si>
  <si>
    <t>Ресурсное  обеспечение деятельности организаций, предоставляющих  дополнительное образование для  детей</t>
  </si>
  <si>
    <t>Поддержка системы массовых мероприятий по различным направлениям образования</t>
  </si>
  <si>
    <t>Ресурсное  обеспечение деятельности ГБУ ПО "Спасский детский дом"</t>
  </si>
  <si>
    <t>1.4.4</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</si>
  <si>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</si>
  <si>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</si>
  <si>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1.6. (Н03-1)</t>
  </si>
  <si>
    <t>Региональный проект "Современная школа"</t>
  </si>
  <si>
    <t>1.6.2</t>
  </si>
  <si>
    <t>1.7. (Н03-2)</t>
  </si>
  <si>
    <t>Региональный проект "Успех каждого ребенка"</t>
  </si>
  <si>
    <t>2.1.1</t>
  </si>
  <si>
    <t>Ресурсное обеспечение деятельности организаций профессионального образования</t>
  </si>
  <si>
    <t>Ресурсное обеспечение деятельности ГАОУ ДПО "Институт регионального развития Пензенской области"</t>
  </si>
  <si>
    <t>Обеспечение деятельности аппарата Министерства образования Пензенской области</t>
  </si>
  <si>
    <t>4.2</t>
  </si>
  <si>
    <t>4.2.1</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</si>
  <si>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</si>
  <si>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ГАПОУ ПО "Пензенский социально-педагогический колледж"</t>
  </si>
  <si>
    <t xml:space="preserve">Министерство образования Пензенской области
</t>
  </si>
  <si>
    <t xml:space="preserve">Министерство образования Пензенской области, органы местного самоуправления муниципальных районов (по согласованию)
</t>
  </si>
  <si>
    <t>4.3. (Н03-4)</t>
  </si>
  <si>
    <t>Региональный проект «Цифровая образовательная среда»</t>
  </si>
  <si>
    <t>2.1.2</t>
  </si>
  <si>
    <t>Обновление и совершенствование материально-технической базы профессиональных образовательных организаций</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</si>
  <si>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</si>
  <si>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</si>
  <si>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Проведение прочих мероприятий, исследований и мониторингов в сфере образования</t>
  </si>
  <si>
    <t>Обучается 4 детей-инвалидов</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</si>
  <si>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</si>
  <si>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</si>
  <si>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</si>
  <si>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Министерство образования Пензенской области, АНО ДО "Кванториум НЭЛ"</t>
  </si>
  <si>
    <t>Министерство образования Пензенской области, органы местного самоуправления муниципальных районов и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</si>
  <si>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</si>
  <si>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</si>
  <si>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t>
  </si>
  <si>
    <t>Обеспечение печатными изданиями "Дневник школьника Пензенской области" муниципальных районов и городских округов Пензенской области</t>
  </si>
  <si>
    <t>Основное мероприятие 1.4 «Реализация государственной политики в сфере защиты детей-сирот и детей, оставшихся без попечения родителей»</t>
  </si>
  <si>
    <t xml:space="preserve">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 </t>
  </si>
  <si>
    <t>Субвенция на исполнение государственных полномочий по организации и осуществлению деятельности по опеке и попечительству</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</si>
  <si>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</si>
  <si>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</si>
  <si>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</si>
  <si>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1.3.4</t>
  </si>
  <si>
    <t>Функционирование детского технопарка АНО ДО "Кванториум НЭЛ" и мобильных технопарков АНО ДО "Кванториум НЭЛ"</t>
  </si>
  <si>
    <t>2.1.3</t>
  </si>
  <si>
    <t>Ресурсное обеспечение центров 
цифрового образования "IT-куб" государственных автономных профессиональных образовательных учреждений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</si>
  <si>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</si>
  <si>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Министерство образования Пензенской области, органы местного самоуправления муниципальных районов и городских округов (по согласованию), Департамент градостроительства и архитектуры Пензенской области, Министерство строительства и дорожного хозяйства Пензенской области</t>
  </si>
  <si>
    <t>1.2.23</t>
  </si>
  <si>
    <t>1.2.24</t>
  </si>
  <si>
    <t>Ресурсное обеспечение центра опережающей профессиональной подготовки</t>
  </si>
  <si>
    <t>2.1.4</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</si>
  <si>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</si>
  <si>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2.1.5</t>
  </si>
  <si>
    <t>Осуществление денежных выплат молодым специалистам (педагогическим работникам государственных (муниципальных) образовательных организаций)</t>
  </si>
  <si>
    <t>1.4.7</t>
  </si>
  <si>
    <t>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</si>
  <si>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2.1.7</t>
  </si>
  <si>
    <t>2.1.8</t>
  </si>
  <si>
    <t>2.1.9</t>
  </si>
  <si>
    <t>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</si>
  <si>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1.2.29</t>
  </si>
  <si>
    <t>1.2.31</t>
  </si>
  <si>
    <t>Субсидия на реализацию мероприятий по модернизации школьных систем образования в муниципальных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</si>
  <si>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</si>
  <si>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</si>
  <si>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</si>
  <si>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1.2.33</t>
  </si>
  <si>
    <t>1.4.5</t>
  </si>
  <si>
    <t>Награждение участников и победителя финала областного конкурса "Успешная семья"</t>
  </si>
  <si>
    <t>1.6.9</t>
  </si>
  <si>
    <t>Создание новых мест в общеобразовательных организациях в связи с ростом числа обучающихся, вызванным демографическим фактором</t>
  </si>
  <si>
    <t>1.6.10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</si>
  <si>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</si>
  <si>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</si>
  <si>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</si>
  <si>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</si>
  <si>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</si>
  <si>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2.1.10</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</si>
  <si>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</si>
  <si>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2.5.8</t>
  </si>
  <si>
    <t>Награждение победителей областного конкурса для педагогических работников, преподающих дисциплины сферы информационных технологий</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</si>
  <si>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 декабря 2013 года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</si>
  <si>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Министерство образования Пензенской области, ГАОУ ДПО «Институт регионального развития Пензенской области»</t>
  </si>
  <si>
    <t>4.1.8</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</si>
  <si>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</si>
  <si>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4.1.9</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</si>
  <si>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</si>
  <si>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</si>
  <si>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Расходы на организацию изучения истории Пензенского края, издание научной литературы и приобретение учебно-методического пособия</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</si>
  <si>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</si>
  <si>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 xml:space="preserve">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</si>
  <si>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Предоставление гражданину в период обучения в организации, осуществляющей образовательную деятельность по образовательным программам среднего профессионального и высшего образований, мер поддержки. Порядок предоставления мер поддержки устанавливается Министерством образования Пензенской области по результатам отбора граждан, поступающих на обучение по образовательным программам среднего профессионального и высшего образования, и заключивших договора о целевом обучении на территории Пензенской области в целях подготовки высококвалифицированных педагогических кадров в сфере образования</t>
  </si>
  <si>
    <t>1) 20;
2) 50;
3) 70</t>
  </si>
  <si>
    <t>Государственная программа Пензенской области "Развитие образования в Пензенской области"</t>
  </si>
  <si>
    <t>х</t>
  </si>
  <si>
    <t>ИТОГО ПО ГОСПРОГРАММЕ</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</si>
  <si>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</si>
  <si>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Более 134 тыс. обучающихся получили начальное, основное и среднее общее образование, чел.</t>
  </si>
  <si>
    <t>Произведены выплаты ежемесячного денежного вознаграждения за классное руководство 6 649 педагогическим работникам муниципальных общеобразовательных организаций</t>
  </si>
  <si>
    <t>Выплаты получают 90 человек</t>
  </si>
  <si>
    <t>Выплаты получают 675 педагогов</t>
  </si>
  <si>
    <t xml:space="preserve">Организовано бесплатное горячее питание 54959 обучающихся, получающих начальное общее образование в муниципальных образовательных организациях </t>
  </si>
  <si>
    <t>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</si>
  <si>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Выплаты получают 354 педагога</t>
  </si>
  <si>
    <t>Стипендию получают более 7 тыс. обучающихся</t>
  </si>
  <si>
    <t>Более 3000 обучающихся обеспечены питаннием</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</si>
  <si>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</si>
  <si>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I-IV кв. 2023 г.
Доля компенсации родительской платы за присмотр и уход за детьми в образовательных организациях, реализующих образовательные программы дошкольного образования:
1. на первого ребенка 
2. на второго ребенка
3. на третьего ребенка и последующих детей, %</t>
  </si>
  <si>
    <t xml:space="preserve">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
</t>
  </si>
  <si>
    <t>I-IV кв. 2023 г.
Доля детей, получающих дошкольное образование, в общей численности детей дошкольного возраста, посещающих муниципальные дошкольные образовательные организации и частные дошкольные образовательные организации, %</t>
  </si>
  <si>
    <t>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t>
  </si>
  <si>
    <t>Более 51,6 тыс. детей получили дошкольное образование, чел.</t>
  </si>
  <si>
    <t>II кв. 2023 г.
Количество педагогических работников-победителей и призеров конкурса, человек</t>
  </si>
  <si>
    <t>I-IV кв. 2023 г.
Количество организаций, ед.</t>
  </si>
  <si>
    <t>I-IV кв. 2023 г.
Доля обучающихся, получающих начальное, основное и среднее общее образование, в общей численности обучающихся
в муниципальных общеобразовательных организациях, %</t>
  </si>
  <si>
    <t>II кв. 2023 г.
Количество учителей - победителей и призеров регионального этапа конкурса, человек</t>
  </si>
  <si>
    <t>1.2.8</t>
  </si>
  <si>
    <t>I-IV кв. 2023 г.
1) Количество проведенных региональных олимпиад по общеобразовательным предметам, ед.
2) Количество победителей и призеров заключительного этапа всероссийской олимпиады школьников, ед.</t>
  </si>
  <si>
    <t>Проведение мероприятий с одаренными детьми</t>
  </si>
  <si>
    <t>I-IV кв. 2023 г.
Доля детей-инвалидов, обучающихся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от общего количества детей-инвалидов, обратившихся за данной услугой, %</t>
  </si>
  <si>
    <t>1.2.13</t>
  </si>
  <si>
    <t>Оснащение общеобразовательных организаций Пензенской области транспортом</t>
  </si>
  <si>
    <t>III кв. 2023 г.
Количество закупаемого транспорта, штук</t>
  </si>
  <si>
    <t>III кв. 2023 г.
Доля обучающихся
2-5 классов муниципальных образовательных организаций, получивших печатное издание "Дневник школьника Пензенской области", от общего числа обучающихся 2-5 классов муниципальных образовательных организаций, %</t>
  </si>
  <si>
    <t>1.2.16</t>
  </si>
  <si>
    <t>Обеспечение печатными изданиями "Культурный дневник школьника Пензенской области" образовательных организаций муниципальных районов и городских округов Пензенской области, ГБНОУ ПО "Губернский лицей"</t>
  </si>
  <si>
    <t>III кв. 2023 г.
Количество обучающихся, обеспеченных печатными изданиями "Культурный дневник школьника Пензенской области", человек</t>
  </si>
  <si>
    <t>I-IV кв. 2023 г.
Доля педагогических работников образовательных организаций, получивших ежемесячное денежное вознаграждение за классное руководство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такой категории), %</t>
  </si>
  <si>
    <t>I-IV кв. 2023 г.
Доля обучающихся, получающих начальное общее образование в государственных и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государственных и муниципальных образовательных организациях , %</t>
  </si>
  <si>
    <t>I-IV кв. 2023 г.
Доля лиц, которым представлена денежная компенсация бесплатного двухразового питания обучающимся с ограниченными возможностями здоровья,
 в общем количестве обратившихся, %</t>
  </si>
  <si>
    <t>IV кв. 2023 г.
Количество объектов,
в которых в полном объеме выполнены мероприятия по капитальному ремонту общеобразовательных организаций, ед.</t>
  </si>
  <si>
    <t>Выплаты получают 155 обучающихся с ОВЗ</t>
  </si>
  <si>
    <t>II-IV кв. 2023 г.
1) Количество томов книги "История Пензенского края", шт.
2) Количество экземпляров, экземпляров.
3) Количество учебно-методических пособий, экземпляров</t>
  </si>
  <si>
    <t>IV кв. 2023 г.
Количество общеобразовательных организаций, в которых осуществлена замена технологического оборудования в пищеблоках, ед.</t>
  </si>
  <si>
    <t xml:space="preserve">I-IV кв. 2023 г.
Количество организаций, ед.
</t>
  </si>
  <si>
    <t>I-IV кв. 2023 г.
Численность детей, охваченных дополнительными общеобразовательными программами, человек</t>
  </si>
  <si>
    <t>IV кв. 2023 г.
Количество проведенных мероприятий, ед.</t>
  </si>
  <si>
    <t>I-IV кв. 2023 г.
Доля лиц, которым предоставлены меры социальной поддержки,
 в общем количестве обратившихся, %</t>
  </si>
  <si>
    <t>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по организации и осуществлению деятельности по опеке и попечительству,а также выполнение полномочий органов опеки
и попечительства, ед.</t>
  </si>
  <si>
    <t>IV кв. 2023 г.
Количество мероприятий, шт.</t>
  </si>
  <si>
    <t>II кв. 2023 г.
Количество семей, получивших денежное вознаграждение, семей</t>
  </si>
  <si>
    <t>I-IV кв. 2023 г.
Доля лиц в организациях,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общем количестве обратившихся, %</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</si>
  <si>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</si>
  <si>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IV кв. 2023 г.
Количество новых мест в общеобразовательных организациях Пензенской области, в том числе введенных путем строительства (приобретения) объектов инфраструктуры общего образования, место</t>
  </si>
  <si>
    <t>Более 800 детей получают выплату</t>
  </si>
  <si>
    <t>IV кв. 2023 г.
Создано новых мест
в общеобразовательных организациях в связи с ростом числа обучающихся, вызванным демографическим фактором, место</t>
  </si>
  <si>
    <t>III кв. 2023 г.
Обеспечена реализация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человек</t>
  </si>
  <si>
    <t>IV кв. 2023 г.
Создано новых мест в
общеобразовательных организациях, возникающих при осуществлении капитальных вложений
в объекты капитального строительства,  место</t>
  </si>
  <si>
    <t>1.6.12</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</si>
  <si>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</si>
  <si>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III кв. 2023 г.
1) 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 ед.
2) На базе общеобразователь-ных организаций созданы и функционируют детские технопарки "Кванториум", ед.
</t>
  </si>
  <si>
    <t>1.7.8</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</si>
  <si>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</si>
  <si>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III кв. 2023 г.
Созданы новые места
в образовательных организациях различных типов для реализации дополнительных общеразвивающих программ всех направленностей, тыс. единиц.</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</si>
  <si>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</si>
  <si>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1.7.9</t>
  </si>
  <si>
    <t xml:space="preserve">III кв. 2023 г.
Количество общеобразовательных организаций, в которых обновлена материально-техническая база для занятий физической культурой и спортом, которые обеспечены инвентарем и оборудованием, ед.
</t>
  </si>
  <si>
    <t xml:space="preserve">I-IV кв. 2023 г.
Количество профессиональных образовательных организаций, в которых проведены мероприятия по обновлению и совершенствованию материально-технической базы, ед.
</t>
  </si>
  <si>
    <t>IV кв. 2023 г.
Количество центров, ед.</t>
  </si>
  <si>
    <t>I-IV кв. 2023 г.
Доля педагогических работников государственных организаций профессионального образования, получивших вознаграждение за исполнение функций классного руководства,
на которых возложено исполнение функций классного руководства в группах 1 и 2 курсов, в общей численности педагогических работников данной категории, %</t>
  </si>
  <si>
    <t>I-IV кв. 2023 г.
Процент охвата обеспечением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 %</t>
  </si>
  <si>
    <t>I-IV кв. 2023 г.
Доля лиц, которым предоставлены меры социальной поддержки
 в организациях, функции и полномочия учредителя
в отношении которых осуществляет Министерство образования Пензенской области, в общем количестве обратившихся, %</t>
  </si>
  <si>
    <t>I-IV кв. 2023 г.
Количество выплат ежемесячного денежного вознаграждения за классное руководство (кураторство)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предоставляемых работникам образовательных организаций,%</t>
  </si>
  <si>
    <t>I-IV кв. 2023 г.
Доля фактически выплаченных государственных академических стипендий студентам и государственных социальных стипендий студентам, обучающимся по очной форме обучения,
от назначенных распорядительным актом руководителя организации, %</t>
  </si>
  <si>
    <t>2.1.11</t>
  </si>
  <si>
    <t>Обеспечение бесплатным двухразовым питанием обучающихся с ограниченными возможностями здоровья, не проживающих в организациях, осуществляющих образовательную деятельность, обучающихся за счет средств бюджета Пензенской области</t>
  </si>
  <si>
    <t>I-IV кв. 2023 г.
Доля обучающихся
с ограниченными возможностями здоровья,
не проживающих в организациях, которым предоставлена денежная компенсация бесплатного двухразового питания,
в общем количестве обратившихся,%</t>
  </si>
  <si>
    <t>2.2.</t>
  </si>
  <si>
    <t>Основное мероприятие «Повышение привлекательности программ профессиональных образовательных организаций, востребованных на региональном рынке труда»</t>
  </si>
  <si>
    <t xml:space="preserve">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
</t>
  </si>
  <si>
    <t>2.2.1</t>
  </si>
  <si>
    <t>Выплаты получают 36 обучающихся</t>
  </si>
  <si>
    <t>I-IV кв. 2023 г.
1) Доля образовательных организаций, реализующих программы среднего профессионального образования, обучающиеся которых сдали государствен-ную итоговую и промежуточную аттестацию в форме демонстрационного экзамена базового и (или) профильного уровня, от общего количества образовательных организаций, реализующих программы среднего профессионального образования, %.
2) Доля профессиональных образовательных организаций, участвующих в мероприятиях, направленных на популяризацию чемпионатов профес-сионального мастерства,
от общего количества профессиональных образовательных организаций,%</t>
  </si>
  <si>
    <t>I-IV кв. 2023 г.
Доля педагогических работников, прошедших аттестацию, от числа педагогических работников, подавших заявление на аттестацию, %</t>
  </si>
  <si>
    <t>1) 100
2) 0</t>
  </si>
  <si>
    <t xml:space="preserve">I-IV кв. 2023 г.
1) Доля проведенных мероприятий, исследований и мониторингов от заявленных, %.
2) Количество награжденных, человек
</t>
  </si>
  <si>
    <t>IV кв. 2023 г.
Доля получивших выплаты молодых специалистов (педагогических работников государственных (муниципальных) образовательных организаций) от общего числа получателей, %</t>
  </si>
  <si>
    <t>I-IV кв. 2023 г.
Доля студентов, обучающихся по целевому приему и получающих меры социальной поддержки, от общего числа студентов, представивших необходимые документы для осуществления выплаты, %</t>
  </si>
  <si>
    <t>21 студент получает меры поддержки (дополнительную стипендию)</t>
  </si>
  <si>
    <t>II кв. 2023 г.
Количество победителей, чел.</t>
  </si>
  <si>
    <t>I-IV кв. 2023 г.
Выполнение плана деятельности Министерства образования 
Пензенской области, %</t>
  </si>
  <si>
    <t>I-IV кв. 2023 г.
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</si>
  <si>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III кв. 2023 г.
Количество проектов, реализуемых на территории Пензенской области совместно с Российским научным фондом, ед.</t>
  </si>
  <si>
    <t>4.1.12</t>
  </si>
  <si>
    <t>4.1.13</t>
  </si>
  <si>
    <t>Организация и проведение комплексных социологических исследований по вопросам удовлетворенности социально-экономической и политической ситуацией в Пензенской области среди жителей региона</t>
  </si>
  <si>
    <t>II-IV кв. 2023 г.
Количество проведенных социологических исследований, ед.</t>
  </si>
  <si>
    <t>Проведение комплексных социологических исследований по вопросам удовлетворенности в Пензенской области качеством образования участниками образовательного процесса</t>
  </si>
  <si>
    <t>II-IV кв. 2023 г..
1. Число детей и подростков, охваченных проектом (чел/час), 
2. Количество сельских поселений, охваченных проектом (ед)
3. Количество программ дополнительного образования для удовлетворения различных видов социально-творческой деятельности (ед)</t>
  </si>
  <si>
    <t>I-IV кв. 2023 г.
Количество проведенных процедур, ед.:
1) Федеральный государственный контроль (надзор) в сфере образования в отношении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2) Государственный контроль (надзор) за реализацией органами местного само-управления полномочий
в сфере образования;
3) Лицензирование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4) Государственная аккредитация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8 части 1 статьи 6 Федерального закона от 29.12.2012 № 273-ФЗ
"Об образовании в Российской Федерации";
5) Подтверждение документов об образовании и (или)  о квалификации.</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</si>
  <si>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</si>
  <si>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</si>
  <si>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4.3.4</t>
  </si>
  <si>
    <t>Выплаты, установленные Законом Пензенской области от 04.07.2013 № 2413-ЗПО «Об образовании в Пензенской области» (с последующими изменениями)</t>
  </si>
  <si>
    <t>Ведется строительство школы на 550 мест в с. Бессоновка Бессоновского района, оплата в соответствии с актами выполненных работ. Планируемый срок завершения – 20.12.2024</t>
  </si>
  <si>
    <t>Продолжается строительство школы на 1100 мест в районе ул. Измайлова (начало строительства - 2022 год), оплата в соответствии с актами выполненных работ. Планируемый срок завершения – 4 квартал 2023.
Начато строительство школы на 1100 мест в мкр. Заря, оплата в соответствии с актами выполненных работ. Планируемый срок завершения – 20.12.2024</t>
  </si>
  <si>
    <t>Продолжается строительство школы на 2425 мест в городе "Спутник" с. Засечное (начало строительства - 2022 год), оплата в соответствии с актами выполненных работ</t>
  </si>
  <si>
    <t>Средства перечислены на счет ГАПОУ ПО ПСПК для приобретения ноутбуков и расходного материала в целях осуществления выездов в муниципальные образования в течение 2023 года для реализации программ дополнительного образования</t>
  </si>
  <si>
    <t>III кв. 2023 г.
1) Созданы центры цифрового образования детей "IT-куб", ед..
2) Образовательные организации обеспечены материально-технической базой для внедрения цифровой образовательной среды., ед.</t>
  </si>
  <si>
    <t>Оплата в соответствии с фактической посатвкой обордования на основании товарных накладных. Обеспечение организаций оборудованием и создание центра запланирвоано в 3 квартале</t>
  </si>
  <si>
    <t>Оплата в соответствии с фактической посатвкой обордования на основании товарных накладных. Создание центров и детского технопарка запланирвоано в 3 квартале</t>
  </si>
  <si>
    <t>за 2 квартал 2023 года</t>
  </si>
  <si>
    <t>Ежемесячно численность детей, на которых была выплачена компенсация, составила:
- первый ребенок- 3998;
- второй ребенок - 6074;
- третий ребенок - 1832, чел.</t>
  </si>
  <si>
    <t>21;5</t>
  </si>
  <si>
    <t>1) 0;
2) 900;
3) 0</t>
  </si>
  <si>
    <t>1.2.34.</t>
  </si>
  <si>
    <t>Оснащение средствами обучения и воспитания создаваемых мест в общеобразовательных организациях, расположенных в сельской местности</t>
  </si>
  <si>
    <t>IV кв. 2023 г.
Количество оснащенных средствами обучения и воспитания создаваемых мест в общеобразовательных организациях, расположенных в сельской местности, ед.</t>
  </si>
  <si>
    <t>Средства выделены в соответствии с постановлением Правительства Пензенской области от 16.06.2023 № 502-пП.
Проект государственной программы с внесееным пунктом мероприятия проходит процедуру согласования</t>
  </si>
  <si>
    <t>Ежемесячно получено выплат на 2105 ребенка-сироту, ед.</t>
  </si>
  <si>
    <t>В ГАПОУ ПО ПКАС и ГАПОУ ПО ПКИПТ (ИТ-колледж) обновлена материальная база (системные блоки, камнерезные станки, межкомнатные перегорродки)</t>
  </si>
  <si>
    <t>1) 50. 
2) 60</t>
  </si>
  <si>
    <t>В апреле 2023 года проведен конкурс для педагогических работников, преподающих дисциплины сферы информационных технологий, по итогам которого 10 участников получили выплаты</t>
  </si>
  <si>
    <t>Ежемесячно 11,3 тыс педагогов получали компенсацию по коммунальным расходам, чел.</t>
  </si>
  <si>
    <t>Средства перечислены на счет РНФ в июне для реализации 8 проектов, отчет о ходе реализации будет предоставлен по итогам 9 месяцев</t>
  </si>
  <si>
    <t>1) 0; 
2) 0; 
3) 65; 
4) 4; 
5) 50</t>
  </si>
  <si>
    <t>1) 2300;
2) 13;
3) 0</t>
  </si>
  <si>
    <t>В мае 2023 года был проведен конкрус "Лучший воспитатель образовательной организации", по итогам которого были выплачены премии 5 победителям и призерам</t>
  </si>
  <si>
    <t>В мае 2023 года был проведен конкрус "Учитель года", по итогам которого были выплачены премии 5 победителям и призерам, а также подарен автомобиль</t>
  </si>
  <si>
    <t>21;11</t>
  </si>
  <si>
    <t>11 обучающихся стали призерами заключительных этапов олимпиад по 12 предметам</t>
  </si>
  <si>
    <t>Оплата поставки части оборудования в соответствии с наклаными</t>
  </si>
  <si>
    <t>В мае-июне проведен конкурс "Успешная семья", по итогам которого 14 семей получили денежное вознаграждение</t>
  </si>
  <si>
    <t>Оплата в соответствии с фактической посатвкой обордования на основании товарных накладных. Создание новых мест запланирвоано в 3 квартале</t>
  </si>
  <si>
    <t>Частичная оплата выполненных работ по актам</t>
  </si>
  <si>
    <t>В соответствии с соглашением между Министерством образования ПО и Кванториумом осуществилось обучение 1001 школьника по дополнительным общеобразовательным программам</t>
  </si>
  <si>
    <t>В связи с отнесением расходов на строительство сельской школы в с. Большой Вьяс Лунинского района Пензенской области на 160 мест в нацпроект "Образование" в соответствии с Законом Пензеснкой области от 14.06.2023 №4022-ЗПО "О внесении изменений в Закон Пензенской области "О бюджете Пензенской области на 2023 год и на плановый период 2024 и 2025 годов"
Проект государственной программы с измененным пунктом проходит процедуру согласования</t>
  </si>
  <si>
    <t>1555 педагогов прошли аттестацию</t>
  </si>
  <si>
    <t>Проведено 2 социологических исследования</t>
  </si>
  <si>
    <t>Проведено 8 социологических исследований</t>
  </si>
  <si>
    <t>1) 76,7. 
2) 60</t>
  </si>
  <si>
    <t>Обеспечение участия команд Пензенской области в чемпионатах профессионального мастерства</t>
  </si>
  <si>
    <t>1) 11052;
2) 13;
3) 0</t>
  </si>
  <si>
    <t>Издано 900 экземпляров научно-популярного журнала "Пензенское краеведение"</t>
  </si>
  <si>
    <t>1) 0; 
2) 0; 
3) 76; 
4) 11; 
5)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</si>
</sst>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b/>
      <sz val="10"/>
      <name val="Times New Roman"/>
      <family val="1"/>
      <charset val="204"/>
    </font>
    <font>
      <b/>
      <sz val="10"/>
      <name val="Arial"/>
      <family val="2"/>
      <charset val="204"/>
    </font>
    <font>
      <sz val="10"/>
      <name val="Times New Roman"/>
      <family val="1"/>
      <charset val="204"/>
    </font>
    <font>
      <b/>
      <sz val="10"/>
      <color indexed="8"/>
      <name val="Times New Roman"/>
      <family val="1"/>
      <charset val="204"/>
    </font>
    <font>
      <sz val="10"/>
      <name val="Arial"/>
      <family val="2"/>
      <charset val="204"/>
    </font>
  </fonts>
  <fills count="4">
    <fill>
      <patternFill patternType="none"/>
    </fill>
    <fill>
      <patternFill patternType="gray125"/>
    </fill>
    <fill>
      <patternFill patternType="solid">
        <fgColor indexed="50"/>
        <bgColor indexed="64"/>
      </patternFill>
    </fill>
    <fill>
      <patternFill patternType="solid">
        <fgColor indexed="4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2" fillId="0" borderId="0" xfId="0" applyFont="1" applyFill="1"/>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5" fillId="0" borderId="1" xfId="0" applyFont="1" applyFill="1" applyBorder="1" applyAlignment="1">
      <alignment horizontal="center" vertical="center" wrapText="1"/>
    </xf>
    <xf numFmtId="164" fontId="1" fillId="0" borderId="0" xfId="0" applyNumberFormat="1" applyFont="1" applyFill="1" applyBorder="1"/>
    <xf numFmtId="164" fontId="3" fillId="0" borderId="0" xfId="0" applyNumberFormat="1" applyFont="1" applyFill="1" applyAlignment="1">
      <alignment horizontal="center" vertical="top"/>
    </xf>
    <xf numFmtId="164" fontId="1" fillId="0" borderId="0" xfId="0" applyNumberFormat="1" applyFont="1" applyFill="1"/>
    <xf numFmtId="0" fontId="0" fillId="0" borderId="0" xfId="0" applyFill="1" applyBorder="1"/>
    <xf numFmtId="0" fontId="4" fillId="0" borderId="0" xfId="0" applyFont="1" applyFill="1" applyAlignment="1">
      <alignment horizontal="center" vertical="top"/>
    </xf>
    <xf numFmtId="0" fontId="0" fillId="0" borderId="0" xfId="0" applyFill="1"/>
    <xf numFmtId="0" fontId="4" fillId="3" borderId="0" xfId="0" applyFont="1" applyFill="1"/>
    <xf numFmtId="0" fontId="3" fillId="3" borderId="5" xfId="0" applyFont="1" applyFill="1" applyBorder="1" applyAlignment="1">
      <alignment horizontal="justify" vertical="center"/>
    </xf>
    <xf numFmtId="0" fontId="7" fillId="0" borderId="0" xfId="0" applyFont="1" applyFill="1" applyBorder="1"/>
    <xf numFmtId="0" fontId="7" fillId="0" borderId="0" xfId="0" applyFont="1" applyFill="1"/>
    <xf numFmtId="0" fontId="5" fillId="0" borderId="1" xfId="0" applyFont="1" applyFill="1" applyBorder="1" applyAlignment="1">
      <alignment horizontal="justify" vertical="top" wrapText="1"/>
    </xf>
    <xf numFmtId="0" fontId="1" fillId="0" borderId="0" xfId="0" applyFont="1" applyFill="1" applyAlignment="1">
      <alignment horizontal="center" vertical="top"/>
    </xf>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pplyProtection="1">
      <alignment horizontal="center" vertical="top" wrapText="1"/>
      <protection locked="0"/>
    </xf>
    <xf numFmtId="164" fontId="1" fillId="0" borderId="1" xfId="0" applyNumberFormat="1" applyFont="1" applyFill="1" applyBorder="1" applyAlignment="1" applyProtection="1">
      <alignment horizontal="center" vertical="top" wrapText="1"/>
      <protection locked="0"/>
    </xf>
    <xf numFmtId="0" fontId="6" fillId="3" borderId="1" xfId="0" applyFont="1" applyFill="1" applyBorder="1" applyAlignment="1">
      <alignment horizontal="center" vertical="top" wrapText="1"/>
    </xf>
    <xf numFmtId="164" fontId="3" fillId="3" borderId="1" xfId="0" applyNumberFormat="1" applyFont="1" applyFill="1" applyBorder="1" applyAlignment="1">
      <alignment horizontal="center" vertical="top"/>
    </xf>
    <xf numFmtId="164" fontId="6" fillId="3" borderId="1" xfId="0" applyNumberFormat="1" applyFont="1" applyFill="1" applyBorder="1" applyAlignment="1">
      <alignment horizontal="center" vertical="top" wrapText="1"/>
    </xf>
    <xf numFmtId="0" fontId="6" fillId="3"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top" wrapText="1"/>
    </xf>
    <xf numFmtId="0" fontId="2" fillId="0" borderId="0" xfId="0" applyFont="1" applyFill="1" applyAlignment="1">
      <alignment horizontal="center" vertical="center"/>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0" fontId="2" fillId="0" borderId="0" xfId="0" applyFont="1" applyFill="1" applyAlignment="1">
      <alignment horizontal="center"/>
    </xf>
    <xf numFmtId="0" fontId="1" fillId="0" borderId="0" xfId="0" applyFont="1" applyFill="1" applyAlignment="1">
      <alignment horizontal="center"/>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9" xfId="0" applyFont="1" applyFill="1" applyBorder="1" applyAlignment="1">
      <alignment horizontal="center" vertical="top" wrapText="1"/>
    </xf>
    <xf numFmtId="164" fontId="3" fillId="2" borderId="11" xfId="0" applyNumberFormat="1" applyFont="1" applyFill="1" applyBorder="1" applyAlignment="1">
      <alignment horizontal="center" wrapText="1"/>
    </xf>
    <xf numFmtId="164" fontId="3" fillId="2" borderId="11" xfId="0" applyNumberFormat="1" applyFont="1" applyFill="1" applyBorder="1" applyAlignment="1">
      <alignment horizontal="center"/>
    </xf>
    <xf numFmtId="0" fontId="5" fillId="0" borderId="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60"/>
  <sheetViews>
    <sheetView tabSelected="1" view="pageBreakPreview" zoomScaleNormal="55" zoomScaleSheetLayoutView="100" workbookViewId="0">
      <pane xSplit="2" ySplit="11" topLeftCell="D49" activePane="bottomRight" state="frozen"/>
      <selection pane="topRight" activeCell="C1" sqref="C1"/>
      <selection pane="bottomLeft" activeCell="A12" sqref="A12"/>
      <selection pane="bottomRight" activeCell="C56" sqref="C56:S56"/>
    </sheetView>
  </sheetViews>
  <sheetFormatPr defaultColWidth="9.140625" defaultRowHeight="12.75" x14ac:dyDescent="0.2"/>
  <cols>
    <col min="1" max="1" width="14.140625" style="9" customWidth="1"/>
    <col min="2" max="2" width="32.5703125" style="9" customWidth="1"/>
    <col min="3" max="3" width="27" style="24" hidden="1" customWidth="1"/>
    <col min="4" max="4" width="11.28515625" style="24" customWidth="1"/>
    <col min="5" max="5" width="11.7109375" style="24" customWidth="1"/>
    <col min="6" max="6" width="9.5703125" style="24" customWidth="1"/>
    <col min="7" max="7" width="11.28515625" style="24" customWidth="1"/>
    <col min="8" max="8" width="12.42578125" style="24" customWidth="1"/>
    <col min="9" max="9" width="11.140625" style="24" customWidth="1"/>
    <col min="10" max="10" width="10.85546875" style="24" customWidth="1"/>
    <col min="11" max="12" width="9.140625" style="24" customWidth="1"/>
    <col min="13" max="13" width="7.140625" style="24" customWidth="1"/>
    <col min="14" max="14" width="6.7109375" style="24" customWidth="1"/>
    <col min="15" max="15" width="53.85546875" style="24" customWidth="1"/>
    <col min="16" max="16" width="6.85546875" style="24" customWidth="1"/>
    <col min="17" max="17" width="8.28515625" style="24" customWidth="1"/>
    <col min="18" max="18" width="46.5703125" style="24" customWidth="1"/>
    <col min="19" max="19" width="16.28515625" style="24" customWidth="1"/>
    <col min="20" max="20" width="9.140625" style="9" hidden="1" customWidth="1"/>
    <col min="21" max="16384" width="9.140625" style="9"/>
  </cols>
  <sheetData>
    <row r="2" spans="1:21" s="8" customFormat="1" x14ac:dyDescent="0.2">
      <c r="A2" s="52" t="s">
        <v>73</v>
      </c>
      <c r="B2" s="52"/>
      <c r="C2" s="52"/>
      <c r="D2" s="52"/>
      <c r="E2" s="52"/>
      <c r="F2" s="52"/>
      <c r="G2" s="52"/>
      <c r="H2" s="52"/>
      <c r="I2" s="52"/>
      <c r="J2" s="52"/>
      <c r="K2" s="52"/>
      <c r="L2" s="52"/>
      <c r="M2" s="52"/>
      <c r="N2" s="52"/>
      <c r="O2" s="52"/>
      <c r="P2" s="52"/>
      <c r="Q2" s="52"/>
      <c r="R2" s="52"/>
      <c r="S2" s="52"/>
    </row>
    <row r="3" spans="1:21" s="8" customFormat="1" x14ac:dyDescent="0.2">
      <c r="A3" s="52" t="s">
        <v>72</v>
      </c>
      <c r="B3" s="52"/>
      <c r="C3" s="52"/>
      <c r="D3" s="52"/>
      <c r="E3" s="52"/>
      <c r="F3" s="52"/>
      <c r="G3" s="52"/>
      <c r="H3" s="52"/>
      <c r="I3" s="52"/>
      <c r="J3" s="52"/>
      <c r="K3" s="52"/>
      <c r="L3" s="52"/>
      <c r="M3" s="52"/>
      <c r="N3" s="52"/>
      <c r="O3" s="52"/>
      <c r="P3" s="52"/>
      <c r="Q3" s="52"/>
      <c r="R3" s="52"/>
      <c r="S3" s="52"/>
    </row>
    <row r="4" spans="1:21" x14ac:dyDescent="0.2">
      <c r="A4" s="53" t="s">
        <v>291</v>
      </c>
      <c r="B4" s="53"/>
      <c r="C4" s="53"/>
      <c r="D4" s="53"/>
      <c r="E4" s="53"/>
      <c r="F4" s="53"/>
      <c r="G4" s="53"/>
      <c r="H4" s="53"/>
      <c r="I4" s="53"/>
      <c r="J4" s="53"/>
      <c r="K4" s="53"/>
      <c r="L4" s="53"/>
      <c r="M4" s="53"/>
      <c r="N4" s="53"/>
      <c r="O4" s="53"/>
      <c r="P4" s="53"/>
      <c r="Q4" s="53"/>
      <c r="R4" s="53"/>
      <c r="S4" s="53"/>
    </row>
    <row r="6" spans="1:21" x14ac:dyDescent="0.2">
      <c r="A6" s="54" t="s">
        <v>74</v>
      </c>
      <c r="B6" s="57" t="s">
        <v>75</v>
      </c>
      <c r="C6" s="57" t="s">
        <v>0</v>
      </c>
      <c r="D6" s="57" t="s">
        <v>15</v>
      </c>
      <c r="E6" s="57"/>
      <c r="F6" s="57"/>
      <c r="G6" s="57"/>
      <c r="H6" s="57"/>
      <c r="I6" s="57"/>
      <c r="J6" s="57"/>
      <c r="K6" s="57"/>
      <c r="L6" s="57"/>
      <c r="M6" s="57"/>
      <c r="N6" s="57"/>
      <c r="O6" s="57" t="s">
        <v>53</v>
      </c>
      <c r="P6" s="57"/>
      <c r="Q6" s="57"/>
      <c r="R6" s="54" t="s">
        <v>54</v>
      </c>
      <c r="S6" s="54" t="s">
        <v>55</v>
      </c>
    </row>
    <row r="7" spans="1:21" x14ac:dyDescent="0.2">
      <c r="A7" s="55"/>
      <c r="B7" s="57"/>
      <c r="C7" s="57"/>
      <c r="D7" s="59" t="s">
        <v>1</v>
      </c>
      <c r="E7" s="60"/>
      <c r="F7" s="61"/>
      <c r="G7" s="57" t="s">
        <v>2</v>
      </c>
      <c r="H7" s="57"/>
      <c r="I7" s="57"/>
      <c r="J7" s="57"/>
      <c r="K7" s="57"/>
      <c r="L7" s="57"/>
      <c r="M7" s="57"/>
      <c r="N7" s="57"/>
      <c r="O7" s="57"/>
      <c r="P7" s="57"/>
      <c r="Q7" s="57"/>
      <c r="R7" s="55"/>
      <c r="S7" s="55"/>
    </row>
    <row r="8" spans="1:21" x14ac:dyDescent="0.2">
      <c r="A8" s="55"/>
      <c r="B8" s="57"/>
      <c r="C8" s="57"/>
      <c r="D8" s="62"/>
      <c r="E8" s="63"/>
      <c r="F8" s="64"/>
      <c r="G8" s="57" t="s">
        <v>3</v>
      </c>
      <c r="H8" s="57"/>
      <c r="I8" s="57" t="s">
        <v>4</v>
      </c>
      <c r="J8" s="57"/>
      <c r="K8" s="57" t="s">
        <v>5</v>
      </c>
      <c r="L8" s="57"/>
      <c r="M8" s="57" t="s">
        <v>6</v>
      </c>
      <c r="N8" s="57"/>
      <c r="O8" s="57"/>
      <c r="P8" s="57"/>
      <c r="Q8" s="57"/>
      <c r="R8" s="55"/>
      <c r="S8" s="55"/>
    </row>
    <row r="9" spans="1:21" ht="64.5" customHeight="1" x14ac:dyDescent="0.2">
      <c r="A9" s="56"/>
      <c r="B9" s="57"/>
      <c r="C9" s="57"/>
      <c r="D9" s="37" t="s">
        <v>7</v>
      </c>
      <c r="E9" s="37" t="s">
        <v>8</v>
      </c>
      <c r="F9" s="37" t="s">
        <v>52</v>
      </c>
      <c r="G9" s="37" t="s">
        <v>7</v>
      </c>
      <c r="H9" s="37" t="s">
        <v>8</v>
      </c>
      <c r="I9" s="37" t="s">
        <v>7</v>
      </c>
      <c r="J9" s="37" t="s">
        <v>8</v>
      </c>
      <c r="K9" s="37" t="s">
        <v>7</v>
      </c>
      <c r="L9" s="37" t="s">
        <v>8</v>
      </c>
      <c r="M9" s="37" t="s">
        <v>7</v>
      </c>
      <c r="N9" s="37" t="s">
        <v>8</v>
      </c>
      <c r="O9" s="37" t="s">
        <v>9</v>
      </c>
      <c r="P9" s="37" t="s">
        <v>10</v>
      </c>
      <c r="Q9" s="37" t="s">
        <v>11</v>
      </c>
      <c r="R9" s="56"/>
      <c r="S9" s="56"/>
    </row>
    <row r="10" spans="1:21" x14ac:dyDescent="0.2">
      <c r="A10" s="37">
        <v>1</v>
      </c>
      <c r="B10" s="7">
        <v>2</v>
      </c>
      <c r="C10" s="37">
        <v>3</v>
      </c>
      <c r="D10" s="37">
        <v>4</v>
      </c>
      <c r="E10" s="37">
        <v>5</v>
      </c>
      <c r="F10" s="37">
        <v>6</v>
      </c>
      <c r="G10" s="37">
        <v>7</v>
      </c>
      <c r="H10" s="37">
        <v>8</v>
      </c>
      <c r="I10" s="37">
        <v>9</v>
      </c>
      <c r="J10" s="37">
        <v>10</v>
      </c>
      <c r="K10" s="37">
        <v>11</v>
      </c>
      <c r="L10" s="37">
        <v>12</v>
      </c>
      <c r="M10" s="37">
        <v>13</v>
      </c>
      <c r="N10" s="37">
        <v>14</v>
      </c>
      <c r="O10" s="37">
        <v>15</v>
      </c>
      <c r="P10" s="37">
        <v>16</v>
      </c>
      <c r="Q10" s="37">
        <v>17</v>
      </c>
      <c r="R10" s="37">
        <v>18</v>
      </c>
      <c r="S10" s="37">
        <v>19</v>
      </c>
    </row>
    <row r="11" spans="1:21" s="15" customFormat="1" x14ac:dyDescent="0.2">
      <c r="A11" s="65" t="s">
        <v>183</v>
      </c>
      <c r="B11" s="66"/>
      <c r="C11" s="66"/>
      <c r="D11" s="66"/>
      <c r="E11" s="66"/>
      <c r="F11" s="66"/>
      <c r="G11" s="66"/>
      <c r="H11" s="66"/>
      <c r="I11" s="66"/>
      <c r="J11" s="66"/>
      <c r="K11" s="66"/>
      <c r="L11" s="66"/>
      <c r="M11" s="66"/>
      <c r="N11" s="66"/>
      <c r="O11" s="66"/>
      <c r="P11" s="66"/>
      <c r="Q11" s="66"/>
      <c r="R11" s="66"/>
      <c r="S11" s="66"/>
      <c r="T11" s="13"/>
      <c r="U11" s="14"/>
    </row>
    <row r="12" spans="1:21" s="10" customFormat="1" ht="54.75" customHeight="1" x14ac:dyDescent="0.25">
      <c r="A12" s="1">
        <v>1</v>
      </c>
      <c r="B12" s="5" t="s">
        <v>14</v>
      </c>
      <c r="C12" s="37" t="s">
        <v>184</v>
      </c>
      <c r="D12" s="37" t="s">
        <v>184</v>
      </c>
      <c r="E12" s="37" t="s">
        <v>184</v>
      </c>
      <c r="F12" s="37" t="s">
        <v>184</v>
      </c>
      <c r="G12" s="37" t="s">
        <v>184</v>
      </c>
      <c r="H12" s="37" t="s">
        <v>184</v>
      </c>
      <c r="I12" s="37" t="s">
        <v>184</v>
      </c>
      <c r="J12" s="37" t="s">
        <v>184</v>
      </c>
      <c r="K12" s="37" t="s">
        <v>184</v>
      </c>
      <c r="L12" s="37" t="s">
        <v>184</v>
      </c>
      <c r="M12" s="37" t="s">
        <v>184</v>
      </c>
      <c r="N12" s="37" t="s">
        <v>184</v>
      </c>
      <c r="O12" s="37" t="s">
        <v>184</v>
      </c>
      <c r="P12" s="37" t="s">
        <v>184</v>
      </c>
      <c r="Q12" s="37" t="s">
        <v>184</v>
      </c>
      <c r="R12" s="37" t="s">
        <v>184</v>
      </c>
      <c r="S12" s="37" t="s">
        <v>184</v>
      </c>
    </row>
    <row r="13" spans="1:21" s="10" customFormat="1" ht="30.75" customHeight="1" x14ac:dyDescent="0.25">
      <c r="A13" s="1" t="s">
        <v>16</v>
      </c>
      <c r="B13" s="5" t="s">
        <v>12</v>
      </c>
      <c r="C13" s="25" t="s">
        <v>184</v>
      </c>
      <c r="D13" s="26">
        <f>D14+D16+D18+D20+D22</f>
        <v>4141891.5</v>
      </c>
      <c r="E13" s="26">
        <f>E14+E16+E18+E20+E22</f>
        <v>2309271</v>
      </c>
      <c r="F13" s="27">
        <f>E13/D13*100</f>
        <v>55.754019630886035</v>
      </c>
      <c r="G13" s="27">
        <f>G14+G16+G18+G20+G22</f>
        <v>0</v>
      </c>
      <c r="H13" s="27">
        <f t="shared" ref="H13:N13" si="0">H14+H16+H18+H20+H22</f>
        <v>0</v>
      </c>
      <c r="I13" s="26">
        <f t="shared" si="0"/>
        <v>4141891.5</v>
      </c>
      <c r="J13" s="26">
        <f>J14+J16+J18+J20+J22</f>
        <v>2309271</v>
      </c>
      <c r="K13" s="27">
        <f t="shared" si="0"/>
        <v>0</v>
      </c>
      <c r="L13" s="27">
        <f t="shared" si="0"/>
        <v>0</v>
      </c>
      <c r="M13" s="27">
        <f t="shared" si="0"/>
        <v>0</v>
      </c>
      <c r="N13" s="27">
        <f t="shared" si="0"/>
        <v>0</v>
      </c>
      <c r="O13" s="37" t="s">
        <v>184</v>
      </c>
      <c r="P13" s="37" t="s">
        <v>184</v>
      </c>
      <c r="Q13" s="37" t="s">
        <v>184</v>
      </c>
      <c r="R13" s="37" t="s">
        <v>184</v>
      </c>
      <c r="S13" s="37" t="s">
        <v>184</v>
      </c>
    </row>
    <row r="14" spans="1:21" s="10" customFormat="1" ht="94.5" customHeight="1" x14ac:dyDescent="0.25">
      <c r="A14" s="2" t="s">
        <v>17</v>
      </c>
      <c r="B14" s="23" t="s">
        <v>196</v>
      </c>
      <c r="C14" s="37" t="s">
        <v>13</v>
      </c>
      <c r="D14" s="28">
        <f t="shared" ref="D14:E16" si="1">G14+I14+K14+M14</f>
        <v>62007.1</v>
      </c>
      <c r="E14" s="28">
        <f>H14+J14+L14+N14</f>
        <v>24665.7</v>
      </c>
      <c r="F14" s="29">
        <f t="shared" ref="F14" si="2">E14/D14*100</f>
        <v>39.778831778941445</v>
      </c>
      <c r="G14" s="29">
        <v>0</v>
      </c>
      <c r="H14" s="29">
        <v>0</v>
      </c>
      <c r="I14" s="28">
        <v>62007.1</v>
      </c>
      <c r="J14" s="28">
        <v>24665.7</v>
      </c>
      <c r="K14" s="29">
        <v>0</v>
      </c>
      <c r="L14" s="29">
        <v>0</v>
      </c>
      <c r="M14" s="29">
        <v>0</v>
      </c>
      <c r="N14" s="29">
        <v>0</v>
      </c>
      <c r="O14" s="37" t="s">
        <v>197</v>
      </c>
      <c r="P14" s="37" t="s">
        <v>182</v>
      </c>
      <c r="Q14" s="39" t="s">
        <v>182</v>
      </c>
      <c r="R14" s="40" t="s">
        <v>292</v>
      </c>
      <c r="S14" s="37" t="s">
        <v>184</v>
      </c>
    </row>
    <row r="15" spans="1:21" s="18" customFormat="1" ht="90.75" customHeight="1" x14ac:dyDescent="0.25">
      <c r="A15" s="12"/>
      <c r="B15" s="23" t="s">
        <v>56</v>
      </c>
      <c r="C15" s="58"/>
      <c r="D15" s="58"/>
      <c r="E15" s="58"/>
      <c r="F15" s="58"/>
      <c r="G15" s="58"/>
      <c r="H15" s="58"/>
      <c r="I15" s="58"/>
      <c r="J15" s="58"/>
      <c r="K15" s="58"/>
      <c r="L15" s="58"/>
      <c r="M15" s="58"/>
      <c r="N15" s="58"/>
      <c r="O15" s="58"/>
      <c r="P15" s="58"/>
      <c r="Q15" s="58"/>
      <c r="R15" s="58"/>
      <c r="S15" s="58"/>
      <c r="T15" s="16"/>
      <c r="U15" s="17"/>
    </row>
    <row r="16" spans="1:21" s="10" customFormat="1" ht="89.25" x14ac:dyDescent="0.25">
      <c r="A16" s="2" t="s">
        <v>18</v>
      </c>
      <c r="B16" s="23" t="s">
        <v>76</v>
      </c>
      <c r="C16" s="37" t="s">
        <v>13</v>
      </c>
      <c r="D16" s="28">
        <f t="shared" si="1"/>
        <v>5463.2</v>
      </c>
      <c r="E16" s="28">
        <f t="shared" si="1"/>
        <v>2759.9</v>
      </c>
      <c r="F16" s="28">
        <f t="shared" ref="F16" si="3">E16/D16*100</f>
        <v>50.518011421877297</v>
      </c>
      <c r="G16" s="29">
        <v>0</v>
      </c>
      <c r="H16" s="29">
        <v>0</v>
      </c>
      <c r="I16" s="28">
        <v>5463.2</v>
      </c>
      <c r="J16" s="28">
        <v>2759.9</v>
      </c>
      <c r="K16" s="29">
        <v>0</v>
      </c>
      <c r="L16" s="29">
        <v>0</v>
      </c>
      <c r="M16" s="29">
        <v>0</v>
      </c>
      <c r="N16" s="29">
        <v>0</v>
      </c>
      <c r="O16" s="37" t="s">
        <v>198</v>
      </c>
      <c r="P16" s="30">
        <v>30</v>
      </c>
      <c r="Q16" s="30">
        <v>30</v>
      </c>
      <c r="R16" s="37" t="s">
        <v>123</v>
      </c>
      <c r="S16" s="37" t="s">
        <v>184</v>
      </c>
    </row>
    <row r="17" spans="1:21" s="18" customFormat="1" ht="92.25" customHeight="1" x14ac:dyDescent="0.25">
      <c r="A17" s="12"/>
      <c r="B17" s="23" t="s">
        <v>56</v>
      </c>
      <c r="C17" s="58"/>
      <c r="D17" s="58"/>
      <c r="E17" s="58"/>
      <c r="F17" s="58"/>
      <c r="G17" s="58"/>
      <c r="H17" s="58"/>
      <c r="I17" s="58"/>
      <c r="J17" s="58"/>
      <c r="K17" s="58"/>
      <c r="L17" s="58"/>
      <c r="M17" s="58"/>
      <c r="N17" s="58"/>
      <c r="O17" s="58"/>
      <c r="P17" s="58"/>
      <c r="Q17" s="58"/>
      <c r="R17" s="58"/>
      <c r="S17" s="58"/>
      <c r="T17" s="16"/>
      <c r="U17" s="17"/>
    </row>
    <row r="18" spans="1:21" s="10" customFormat="1" ht="102" x14ac:dyDescent="0.25">
      <c r="A18" s="2" t="s">
        <v>19</v>
      </c>
      <c r="B18" s="23" t="s">
        <v>116</v>
      </c>
      <c r="C18" s="37" t="s">
        <v>13</v>
      </c>
      <c r="D18" s="28">
        <f t="shared" ref="D18:E102" si="4">G18+I18+K18+M18</f>
        <v>4073434</v>
      </c>
      <c r="E18" s="28">
        <f t="shared" si="4"/>
        <v>2281207.5</v>
      </c>
      <c r="F18" s="28">
        <f t="shared" ref="F18" si="5">E18/D18*100</f>
        <v>56.00207343484638</v>
      </c>
      <c r="G18" s="29">
        <v>0</v>
      </c>
      <c r="H18" s="29">
        <v>0</v>
      </c>
      <c r="I18" s="28">
        <f>4056605.2+16828.8</f>
        <v>4073434</v>
      </c>
      <c r="J18" s="28">
        <f>2273834.5+7373</f>
        <v>2281207.5</v>
      </c>
      <c r="K18" s="29">
        <v>0</v>
      </c>
      <c r="L18" s="29">
        <v>0</v>
      </c>
      <c r="M18" s="29">
        <v>0</v>
      </c>
      <c r="N18" s="29">
        <v>0</v>
      </c>
      <c r="O18" s="37" t="s">
        <v>199</v>
      </c>
      <c r="P18" s="30">
        <v>100</v>
      </c>
      <c r="Q18" s="30">
        <v>100</v>
      </c>
      <c r="R18" s="37" t="s">
        <v>201</v>
      </c>
      <c r="S18" s="37" t="s">
        <v>184</v>
      </c>
    </row>
    <row r="19" spans="1:21" s="18" customFormat="1" ht="93" customHeight="1" x14ac:dyDescent="0.25">
      <c r="A19" s="12"/>
      <c r="B19" s="23" t="s">
        <v>56</v>
      </c>
      <c r="C19" s="58"/>
      <c r="D19" s="58"/>
      <c r="E19" s="58"/>
      <c r="F19" s="58"/>
      <c r="G19" s="58"/>
      <c r="H19" s="58"/>
      <c r="I19" s="58"/>
      <c r="J19" s="58"/>
      <c r="K19" s="58"/>
      <c r="L19" s="58"/>
      <c r="M19" s="58"/>
      <c r="N19" s="58"/>
      <c r="O19" s="58"/>
      <c r="P19" s="58"/>
      <c r="Q19" s="58"/>
      <c r="R19" s="58"/>
      <c r="S19" s="58"/>
      <c r="T19" s="16"/>
      <c r="U19" s="17"/>
    </row>
    <row r="20" spans="1:21" s="10" customFormat="1" ht="107.25" customHeight="1" x14ac:dyDescent="0.25">
      <c r="A20" s="2" t="s">
        <v>20</v>
      </c>
      <c r="B20" s="23" t="s">
        <v>117</v>
      </c>
      <c r="C20" s="37" t="s">
        <v>13</v>
      </c>
      <c r="D20" s="28">
        <f t="shared" si="4"/>
        <v>652.20000000000005</v>
      </c>
      <c r="E20" s="28">
        <f t="shared" si="4"/>
        <v>302.90000000000003</v>
      </c>
      <c r="F20" s="28">
        <f t="shared" ref="F20" si="6">E20/D20*100</f>
        <v>46.442808954308497</v>
      </c>
      <c r="G20" s="29">
        <v>0</v>
      </c>
      <c r="H20" s="29">
        <v>0</v>
      </c>
      <c r="I20" s="28">
        <f>649.5+2.7</f>
        <v>652.20000000000005</v>
      </c>
      <c r="J20" s="28">
        <f>301.3+1.6</f>
        <v>302.90000000000003</v>
      </c>
      <c r="K20" s="29">
        <v>0</v>
      </c>
      <c r="L20" s="29">
        <v>0</v>
      </c>
      <c r="M20" s="29">
        <v>0</v>
      </c>
      <c r="N20" s="29">
        <v>0</v>
      </c>
      <c r="O20" s="37" t="s">
        <v>200</v>
      </c>
      <c r="P20" s="30">
        <v>30</v>
      </c>
      <c r="Q20" s="30">
        <v>30</v>
      </c>
      <c r="R20" s="37" t="s">
        <v>123</v>
      </c>
      <c r="S20" s="37" t="s">
        <v>184</v>
      </c>
    </row>
    <row r="21" spans="1:21" s="18" customFormat="1" ht="98.25" customHeight="1" x14ac:dyDescent="0.25">
      <c r="A21" s="12"/>
      <c r="B21" s="23" t="s">
        <v>56</v>
      </c>
      <c r="C21" s="58"/>
      <c r="D21" s="58"/>
      <c r="E21" s="58"/>
      <c r="F21" s="58"/>
      <c r="G21" s="58"/>
      <c r="H21" s="58"/>
      <c r="I21" s="58"/>
      <c r="J21" s="58"/>
      <c r="K21" s="58"/>
      <c r="L21" s="58"/>
      <c r="M21" s="58"/>
      <c r="N21" s="58"/>
      <c r="O21" s="58"/>
      <c r="P21" s="58"/>
      <c r="Q21" s="58"/>
      <c r="R21" s="58"/>
      <c r="S21" s="58"/>
      <c r="T21" s="16"/>
      <c r="U21" s="17"/>
    </row>
    <row r="22" spans="1:21" s="10" customFormat="1" ht="51" x14ac:dyDescent="0.25">
      <c r="A22" s="2" t="s">
        <v>21</v>
      </c>
      <c r="B22" s="23" t="s">
        <v>77</v>
      </c>
      <c r="C22" s="37" t="s">
        <v>29</v>
      </c>
      <c r="D22" s="28">
        <f t="shared" ref="D22:E22" si="7">G22+I22+K22+M22</f>
        <v>335</v>
      </c>
      <c r="E22" s="28">
        <f t="shared" si="7"/>
        <v>335</v>
      </c>
      <c r="F22" s="28">
        <f t="shared" ref="F22" si="8">E22/D22*100</f>
        <v>100</v>
      </c>
      <c r="G22" s="29">
        <v>0</v>
      </c>
      <c r="H22" s="29">
        <v>0</v>
      </c>
      <c r="I22" s="28">
        <v>335</v>
      </c>
      <c r="J22" s="29">
        <v>335</v>
      </c>
      <c r="K22" s="29">
        <v>0</v>
      </c>
      <c r="L22" s="29">
        <v>0</v>
      </c>
      <c r="M22" s="29">
        <v>0</v>
      </c>
      <c r="N22" s="29">
        <v>0</v>
      </c>
      <c r="O22" s="37" t="s">
        <v>202</v>
      </c>
      <c r="P22" s="30">
        <v>5</v>
      </c>
      <c r="Q22" s="30">
        <v>5</v>
      </c>
      <c r="R22" s="49" t="s">
        <v>307</v>
      </c>
      <c r="S22" s="37" t="s">
        <v>184</v>
      </c>
    </row>
    <row r="23" spans="1:21" s="18" customFormat="1" ht="101.25" customHeight="1" x14ac:dyDescent="0.25">
      <c r="A23" s="12"/>
      <c r="B23" s="23" t="s">
        <v>56</v>
      </c>
      <c r="C23" s="58"/>
      <c r="D23" s="58"/>
      <c r="E23" s="58"/>
      <c r="F23" s="58"/>
      <c r="G23" s="58"/>
      <c r="H23" s="58"/>
      <c r="I23" s="58"/>
      <c r="J23" s="58"/>
      <c r="K23" s="58"/>
      <c r="L23" s="58"/>
      <c r="M23" s="58"/>
      <c r="N23" s="58"/>
      <c r="O23" s="58"/>
      <c r="P23" s="58"/>
      <c r="Q23" s="58"/>
      <c r="R23" s="58"/>
      <c r="S23" s="58"/>
      <c r="T23" s="16"/>
      <c r="U23" s="17"/>
    </row>
    <row r="24" spans="1:21" s="10" customFormat="1" ht="93" customHeight="1" x14ac:dyDescent="0.25">
      <c r="A24" s="3" t="s">
        <v>22</v>
      </c>
      <c r="B24" s="23" t="s">
        <v>66</v>
      </c>
      <c r="C24" s="25" t="s">
        <v>184</v>
      </c>
      <c r="D24" s="26">
        <f>D25+D33+D35+D27+D29+D31+D37+D39+D41+D43+D45+D49+D51+D55+D57+D59+D53+D47+D61</f>
        <v>9322947.3000000026</v>
      </c>
      <c r="E24" s="26">
        <f>E25+E33+E35+E27+E29+E31+E37+E39+E41+E43+E45+E49+E51+E55+E57+E59+E53+E47+E61</f>
        <v>5407457.8000000017</v>
      </c>
      <c r="F24" s="26">
        <f>E24/D24*100</f>
        <v>58.001591406614516</v>
      </c>
      <c r="G24" s="26">
        <f>G25+G33+G35+G27+G29+G31+G37+G39+G41+G43+G45+G49+G51+G55+G57+G59+G53+G47+G61</f>
        <v>1811497.9</v>
      </c>
      <c r="H24" s="26">
        <f t="shared" ref="H24:N24" si="9">H25+H33+H35+H27+H29+H31+H37+H39+H41+H43+H45+H49+H51+H55+H57+H59+H53+H47+H61</f>
        <v>941542.40000000002</v>
      </c>
      <c r="I24" s="26">
        <f t="shared" si="9"/>
        <v>7383284.2000000011</v>
      </c>
      <c r="J24" s="26">
        <f t="shared" si="9"/>
        <v>4401873.200000002</v>
      </c>
      <c r="K24" s="26">
        <f t="shared" si="9"/>
        <v>128165.20000000001</v>
      </c>
      <c r="L24" s="26">
        <f t="shared" si="9"/>
        <v>64042.200000000004</v>
      </c>
      <c r="M24" s="26">
        <f t="shared" si="9"/>
        <v>0</v>
      </c>
      <c r="N24" s="26">
        <f t="shared" si="9"/>
        <v>0</v>
      </c>
      <c r="O24" s="25" t="s">
        <v>184</v>
      </c>
      <c r="P24" s="25" t="s">
        <v>184</v>
      </c>
      <c r="Q24" s="25" t="s">
        <v>184</v>
      </c>
      <c r="R24" s="25" t="s">
        <v>184</v>
      </c>
      <c r="S24" s="25" t="s">
        <v>184</v>
      </c>
    </row>
    <row r="25" spans="1:21" s="10" customFormat="1" ht="41.25" customHeight="1" x14ac:dyDescent="0.25">
      <c r="A25" s="1" t="s">
        <v>23</v>
      </c>
      <c r="B25" s="23" t="s">
        <v>78</v>
      </c>
      <c r="C25" s="37" t="s">
        <v>24</v>
      </c>
      <c r="D25" s="28">
        <f t="shared" si="4"/>
        <v>14971.2</v>
      </c>
      <c r="E25" s="28">
        <f t="shared" si="4"/>
        <v>8640.7000000000007</v>
      </c>
      <c r="F25" s="28">
        <f t="shared" ref="F25" si="10">E25/D25*100</f>
        <v>57.715480389013571</v>
      </c>
      <c r="G25" s="29">
        <v>0</v>
      </c>
      <c r="H25" s="29">
        <v>0</v>
      </c>
      <c r="I25" s="28">
        <v>14971.2</v>
      </c>
      <c r="J25" s="28">
        <v>8640.7000000000007</v>
      </c>
      <c r="K25" s="29">
        <v>0</v>
      </c>
      <c r="L25" s="29">
        <v>0</v>
      </c>
      <c r="M25" s="29">
        <v>0</v>
      </c>
      <c r="N25" s="29">
        <v>0</v>
      </c>
      <c r="O25" s="37" t="s">
        <v>203</v>
      </c>
      <c r="P25" s="37">
        <v>1</v>
      </c>
      <c r="Q25" s="37">
        <v>1</v>
      </c>
      <c r="R25" s="37" t="s">
        <v>123</v>
      </c>
      <c r="S25" s="37" t="s">
        <v>184</v>
      </c>
    </row>
    <row r="26" spans="1:21" s="18" customFormat="1" ht="93.75" customHeight="1" x14ac:dyDescent="0.25">
      <c r="A26" s="12"/>
      <c r="B26" s="23" t="s">
        <v>56</v>
      </c>
      <c r="C26" s="58"/>
      <c r="D26" s="58"/>
      <c r="E26" s="58"/>
      <c r="F26" s="58"/>
      <c r="G26" s="58"/>
      <c r="H26" s="58"/>
      <c r="I26" s="58"/>
      <c r="J26" s="58"/>
      <c r="K26" s="58"/>
      <c r="L26" s="58"/>
      <c r="M26" s="58"/>
      <c r="N26" s="58"/>
      <c r="O26" s="58"/>
      <c r="P26" s="58"/>
      <c r="Q26" s="58"/>
      <c r="R26" s="58"/>
      <c r="S26" s="58"/>
      <c r="T26" s="16"/>
      <c r="U26" s="17"/>
    </row>
    <row r="27" spans="1:21" s="10" customFormat="1" ht="38.25" x14ac:dyDescent="0.25">
      <c r="A27" s="1" t="s">
        <v>25</v>
      </c>
      <c r="B27" s="23" t="s">
        <v>79</v>
      </c>
      <c r="C27" s="37" t="s">
        <v>30</v>
      </c>
      <c r="D27" s="28">
        <f>G27+I27+K27+M27</f>
        <v>148127.9</v>
      </c>
      <c r="E27" s="28">
        <f>H27+J27+L27+N27</f>
        <v>79803.3</v>
      </c>
      <c r="F27" s="28">
        <f>E27/D27*100</f>
        <v>53.874590809698915</v>
      </c>
      <c r="G27" s="29">
        <v>0</v>
      </c>
      <c r="H27" s="29">
        <v>0</v>
      </c>
      <c r="I27" s="28">
        <v>148127.9</v>
      </c>
      <c r="J27" s="28">
        <v>79803.3</v>
      </c>
      <c r="K27" s="29">
        <v>0</v>
      </c>
      <c r="L27" s="29">
        <v>0</v>
      </c>
      <c r="M27" s="29">
        <v>0</v>
      </c>
      <c r="N27" s="29">
        <v>0</v>
      </c>
      <c r="O27" s="37" t="s">
        <v>203</v>
      </c>
      <c r="P27" s="37">
        <v>1</v>
      </c>
      <c r="Q27" s="37">
        <v>1</v>
      </c>
      <c r="R27" s="37" t="s">
        <v>123</v>
      </c>
      <c r="S27" s="37" t="s">
        <v>184</v>
      </c>
    </row>
    <row r="28" spans="1:21" s="18" customFormat="1" ht="91.5" customHeight="1" x14ac:dyDescent="0.25">
      <c r="A28" s="12"/>
      <c r="B28" s="23" t="s">
        <v>56</v>
      </c>
      <c r="C28" s="58"/>
      <c r="D28" s="58"/>
      <c r="E28" s="58"/>
      <c r="F28" s="58"/>
      <c r="G28" s="58"/>
      <c r="H28" s="58"/>
      <c r="I28" s="58"/>
      <c r="J28" s="58"/>
      <c r="K28" s="58"/>
      <c r="L28" s="58"/>
      <c r="M28" s="58"/>
      <c r="N28" s="58"/>
      <c r="O28" s="58"/>
      <c r="P28" s="58"/>
      <c r="Q28" s="58"/>
      <c r="R28" s="58"/>
      <c r="S28" s="58"/>
      <c r="T28" s="16"/>
      <c r="U28" s="17"/>
    </row>
    <row r="29" spans="1:21" s="10" customFormat="1" ht="53.25" customHeight="1" x14ac:dyDescent="0.25">
      <c r="A29" s="1" t="s">
        <v>26</v>
      </c>
      <c r="B29" s="23" t="s">
        <v>80</v>
      </c>
      <c r="C29" s="37" t="s">
        <v>31</v>
      </c>
      <c r="D29" s="28">
        <f>G29+I29+K29+M29</f>
        <v>331141.8</v>
      </c>
      <c r="E29" s="28">
        <f>H29+J29+L29+N29</f>
        <v>188486.8</v>
      </c>
      <c r="F29" s="28">
        <f>E29/D29*100</f>
        <v>56.920267993953047</v>
      </c>
      <c r="G29" s="29">
        <v>0</v>
      </c>
      <c r="H29" s="29">
        <v>0</v>
      </c>
      <c r="I29" s="28">
        <v>331141.8</v>
      </c>
      <c r="J29" s="28">
        <v>188486.8</v>
      </c>
      <c r="K29" s="29">
        <v>0</v>
      </c>
      <c r="L29" s="29">
        <v>0</v>
      </c>
      <c r="M29" s="29">
        <v>0</v>
      </c>
      <c r="N29" s="29">
        <v>0</v>
      </c>
      <c r="O29" s="37" t="s">
        <v>203</v>
      </c>
      <c r="P29" s="37">
        <v>8</v>
      </c>
      <c r="Q29" s="37">
        <v>8</v>
      </c>
      <c r="R29" s="37" t="s">
        <v>123</v>
      </c>
      <c r="S29" s="37" t="s">
        <v>184</v>
      </c>
    </row>
    <row r="30" spans="1:21" s="18" customFormat="1" ht="93" customHeight="1" x14ac:dyDescent="0.25">
      <c r="A30" s="12"/>
      <c r="B30" s="23" t="s">
        <v>56</v>
      </c>
      <c r="C30" s="58"/>
      <c r="D30" s="58"/>
      <c r="E30" s="58"/>
      <c r="F30" s="58"/>
      <c r="G30" s="58"/>
      <c r="H30" s="58"/>
      <c r="I30" s="58"/>
      <c r="J30" s="58"/>
      <c r="K30" s="58"/>
      <c r="L30" s="58"/>
      <c r="M30" s="58"/>
      <c r="N30" s="58"/>
      <c r="O30" s="58"/>
      <c r="P30" s="58"/>
      <c r="Q30" s="58"/>
      <c r="R30" s="58"/>
      <c r="S30" s="58"/>
      <c r="T30" s="16"/>
      <c r="U30" s="17"/>
    </row>
    <row r="31" spans="1:21" s="10" customFormat="1" ht="66.75" customHeight="1" x14ac:dyDescent="0.25">
      <c r="A31" s="1" t="s">
        <v>67</v>
      </c>
      <c r="B31" s="23" t="s">
        <v>81</v>
      </c>
      <c r="C31" s="37" t="s">
        <v>32</v>
      </c>
      <c r="D31" s="28">
        <f>G31+I31+K31+M31</f>
        <v>35404.1</v>
      </c>
      <c r="E31" s="28">
        <f>H31+J31+L31+N31</f>
        <v>18328.900000000001</v>
      </c>
      <c r="F31" s="28">
        <f>E31/D31*100</f>
        <v>51.770557647278146</v>
      </c>
      <c r="G31" s="29">
        <v>0</v>
      </c>
      <c r="H31" s="29">
        <v>0</v>
      </c>
      <c r="I31" s="28">
        <v>35404.1</v>
      </c>
      <c r="J31" s="28">
        <v>18328.900000000001</v>
      </c>
      <c r="K31" s="29">
        <v>0</v>
      </c>
      <c r="L31" s="29">
        <v>0</v>
      </c>
      <c r="M31" s="29">
        <v>0</v>
      </c>
      <c r="N31" s="29">
        <v>0</v>
      </c>
      <c r="O31" s="37" t="s">
        <v>203</v>
      </c>
      <c r="P31" s="37">
        <v>1</v>
      </c>
      <c r="Q31" s="37">
        <v>1</v>
      </c>
      <c r="R31" s="37" t="s">
        <v>123</v>
      </c>
      <c r="S31" s="37" t="s">
        <v>184</v>
      </c>
    </row>
    <row r="32" spans="1:21" s="18" customFormat="1" ht="90" customHeight="1" x14ac:dyDescent="0.25">
      <c r="A32" s="12"/>
      <c r="B32" s="23" t="s">
        <v>56</v>
      </c>
      <c r="C32" s="58"/>
      <c r="D32" s="58"/>
      <c r="E32" s="58"/>
      <c r="F32" s="58"/>
      <c r="G32" s="58"/>
      <c r="H32" s="58"/>
      <c r="I32" s="58"/>
      <c r="J32" s="58"/>
      <c r="K32" s="58"/>
      <c r="L32" s="58"/>
      <c r="M32" s="58"/>
      <c r="N32" s="58"/>
      <c r="O32" s="58"/>
      <c r="P32" s="58"/>
      <c r="Q32" s="58"/>
      <c r="R32" s="58"/>
      <c r="S32" s="58"/>
      <c r="T32" s="16"/>
      <c r="U32" s="17"/>
    </row>
    <row r="33" spans="1:21" s="10" customFormat="1" ht="68.25" customHeight="1" x14ac:dyDescent="0.25">
      <c r="A33" s="1" t="s">
        <v>28</v>
      </c>
      <c r="B33" s="23" t="s">
        <v>82</v>
      </c>
      <c r="C33" s="37" t="s">
        <v>13</v>
      </c>
      <c r="D33" s="28">
        <f t="shared" si="4"/>
        <v>6513969.1000000006</v>
      </c>
      <c r="E33" s="28">
        <f t="shared" si="4"/>
        <v>3972774.6999999997</v>
      </c>
      <c r="F33" s="29">
        <f t="shared" ref="F33:F134" si="11">E33/D33*100</f>
        <v>60.988540765414434</v>
      </c>
      <c r="G33" s="29">
        <v>0</v>
      </c>
      <c r="H33" s="29">
        <v>0</v>
      </c>
      <c r="I33" s="28">
        <f>6432546.7+81422.4</f>
        <v>6513969.1000000006</v>
      </c>
      <c r="J33" s="28">
        <f>3928497.8+44276.9</f>
        <v>3972774.6999999997</v>
      </c>
      <c r="K33" s="29">
        <v>0</v>
      </c>
      <c r="L33" s="29">
        <v>0</v>
      </c>
      <c r="M33" s="29">
        <v>0</v>
      </c>
      <c r="N33" s="29">
        <v>0</v>
      </c>
      <c r="O33" s="37" t="s">
        <v>204</v>
      </c>
      <c r="P33" s="37">
        <v>100</v>
      </c>
      <c r="Q33" s="37">
        <v>100</v>
      </c>
      <c r="R33" s="39" t="s">
        <v>187</v>
      </c>
      <c r="S33" s="37" t="s">
        <v>184</v>
      </c>
    </row>
    <row r="34" spans="1:21" s="18" customFormat="1" ht="93" customHeight="1" x14ac:dyDescent="0.25">
      <c r="A34" s="12"/>
      <c r="B34" s="23" t="s">
        <v>56</v>
      </c>
      <c r="C34" s="58"/>
      <c r="D34" s="58"/>
      <c r="E34" s="58"/>
      <c r="F34" s="58"/>
      <c r="G34" s="58"/>
      <c r="H34" s="58"/>
      <c r="I34" s="58"/>
      <c r="J34" s="58"/>
      <c r="K34" s="58"/>
      <c r="L34" s="58"/>
      <c r="M34" s="58"/>
      <c r="N34" s="58"/>
      <c r="O34" s="58"/>
      <c r="P34" s="58"/>
      <c r="Q34" s="58"/>
      <c r="R34" s="58"/>
      <c r="S34" s="58"/>
      <c r="T34" s="16"/>
      <c r="U34" s="17"/>
    </row>
    <row r="35" spans="1:21" s="10" customFormat="1" ht="78.75" customHeight="1" x14ac:dyDescent="0.25">
      <c r="A35" s="1" t="s">
        <v>83</v>
      </c>
      <c r="B35" s="23" t="s">
        <v>84</v>
      </c>
      <c r="C35" s="37" t="s">
        <v>13</v>
      </c>
      <c r="D35" s="28">
        <f t="shared" si="4"/>
        <v>1029.3</v>
      </c>
      <c r="E35" s="28">
        <f t="shared" si="4"/>
        <v>455.2</v>
      </c>
      <c r="F35" s="28">
        <f t="shared" si="11"/>
        <v>44.224230059263583</v>
      </c>
      <c r="G35" s="29">
        <v>0</v>
      </c>
      <c r="H35" s="29">
        <v>0</v>
      </c>
      <c r="I35" s="28">
        <v>1029.3</v>
      </c>
      <c r="J35" s="28">
        <v>455.2</v>
      </c>
      <c r="K35" s="29">
        <v>0</v>
      </c>
      <c r="L35" s="29">
        <v>0</v>
      </c>
      <c r="M35" s="29">
        <v>0</v>
      </c>
      <c r="N35" s="29">
        <v>0</v>
      </c>
      <c r="O35" s="37" t="s">
        <v>200</v>
      </c>
      <c r="P35" s="37">
        <v>30</v>
      </c>
      <c r="Q35" s="37">
        <v>30</v>
      </c>
      <c r="R35" s="37" t="s">
        <v>123</v>
      </c>
      <c r="S35" s="37" t="s">
        <v>184</v>
      </c>
    </row>
    <row r="36" spans="1:21" s="18" customFormat="1" ht="93" customHeight="1" x14ac:dyDescent="0.25">
      <c r="A36" s="12"/>
      <c r="B36" s="23" t="s">
        <v>56</v>
      </c>
      <c r="C36" s="58"/>
      <c r="D36" s="58"/>
      <c r="E36" s="58"/>
      <c r="F36" s="58"/>
      <c r="G36" s="58"/>
      <c r="H36" s="58"/>
      <c r="I36" s="58"/>
      <c r="J36" s="58"/>
      <c r="K36" s="58"/>
      <c r="L36" s="58"/>
      <c r="M36" s="58"/>
      <c r="N36" s="58"/>
      <c r="O36" s="58"/>
      <c r="P36" s="58"/>
      <c r="Q36" s="58"/>
      <c r="R36" s="58"/>
      <c r="S36" s="58"/>
      <c r="T36" s="16"/>
      <c r="U36" s="17"/>
    </row>
    <row r="37" spans="1:21" s="10" customFormat="1" ht="41.25" customHeight="1" x14ac:dyDescent="0.25">
      <c r="A37" s="1" t="s">
        <v>69</v>
      </c>
      <c r="B37" s="23" t="s">
        <v>85</v>
      </c>
      <c r="C37" s="37" t="s">
        <v>186</v>
      </c>
      <c r="D37" s="28">
        <f t="shared" ref="D37" si="12">G37+I37+K37+M37</f>
        <v>2410</v>
      </c>
      <c r="E37" s="28">
        <f>H37+J37+L37+N37</f>
        <v>2098.6999999999998</v>
      </c>
      <c r="F37" s="28">
        <f t="shared" ref="F37" si="13">E37/D37*100</f>
        <v>87.082987551867205</v>
      </c>
      <c r="G37" s="29">
        <v>0</v>
      </c>
      <c r="H37" s="29">
        <v>0</v>
      </c>
      <c r="I37" s="28">
        <v>2410</v>
      </c>
      <c r="J37" s="28">
        <v>2098.6999999999998</v>
      </c>
      <c r="K37" s="29">
        <v>0</v>
      </c>
      <c r="L37" s="29">
        <v>0</v>
      </c>
      <c r="M37" s="29">
        <v>0</v>
      </c>
      <c r="N37" s="29">
        <v>0</v>
      </c>
      <c r="O37" s="37" t="s">
        <v>205</v>
      </c>
      <c r="P37" s="37">
        <v>5</v>
      </c>
      <c r="Q37" s="37">
        <v>5</v>
      </c>
      <c r="R37" s="49" t="s">
        <v>308</v>
      </c>
      <c r="S37" s="37" t="s">
        <v>184</v>
      </c>
    </row>
    <row r="38" spans="1:21" s="18" customFormat="1" ht="90.75" customHeight="1" x14ac:dyDescent="0.25">
      <c r="A38" s="12"/>
      <c r="B38" s="23" t="s">
        <v>56</v>
      </c>
      <c r="C38" s="58"/>
      <c r="D38" s="58"/>
      <c r="E38" s="58"/>
      <c r="F38" s="58"/>
      <c r="G38" s="58"/>
      <c r="H38" s="58"/>
      <c r="I38" s="58"/>
      <c r="J38" s="58"/>
      <c r="K38" s="58"/>
      <c r="L38" s="58"/>
      <c r="M38" s="58"/>
      <c r="N38" s="58"/>
      <c r="O38" s="58"/>
      <c r="P38" s="58"/>
      <c r="Q38" s="58"/>
      <c r="R38" s="58"/>
      <c r="S38" s="58"/>
      <c r="T38" s="16"/>
      <c r="U38" s="17"/>
    </row>
    <row r="39" spans="1:21" s="10" customFormat="1" ht="68.25" customHeight="1" x14ac:dyDescent="0.25">
      <c r="A39" s="1" t="s">
        <v>206</v>
      </c>
      <c r="B39" s="23" t="s">
        <v>208</v>
      </c>
      <c r="C39" s="37" t="s">
        <v>24</v>
      </c>
      <c r="D39" s="28">
        <f>G39+I39+K39+M39</f>
        <v>1457.2</v>
      </c>
      <c r="E39" s="28">
        <f>H39+J39+L39+N39</f>
        <v>561.70000000000005</v>
      </c>
      <c r="F39" s="28">
        <f>E39/D39*100</f>
        <v>38.546527587153449</v>
      </c>
      <c r="G39" s="29">
        <v>0</v>
      </c>
      <c r="H39" s="29">
        <v>0</v>
      </c>
      <c r="I39" s="28">
        <v>1457.2</v>
      </c>
      <c r="J39" s="28">
        <v>561.70000000000005</v>
      </c>
      <c r="K39" s="29">
        <v>0</v>
      </c>
      <c r="L39" s="29">
        <v>0</v>
      </c>
      <c r="M39" s="29">
        <v>0</v>
      </c>
      <c r="N39" s="29">
        <v>0</v>
      </c>
      <c r="O39" s="37" t="s">
        <v>207</v>
      </c>
      <c r="P39" s="37" t="s">
        <v>293</v>
      </c>
      <c r="Q39" s="49" t="s">
        <v>309</v>
      </c>
      <c r="R39" s="49" t="s">
        <v>310</v>
      </c>
      <c r="S39" s="37" t="s">
        <v>184</v>
      </c>
    </row>
    <row r="40" spans="1:21" s="18" customFormat="1" ht="93" customHeight="1" x14ac:dyDescent="0.25">
      <c r="A40" s="12"/>
      <c r="B40" s="23" t="s">
        <v>56</v>
      </c>
      <c r="C40" s="58"/>
      <c r="D40" s="58"/>
      <c r="E40" s="58"/>
      <c r="F40" s="58"/>
      <c r="G40" s="58"/>
      <c r="H40" s="58"/>
      <c r="I40" s="58"/>
      <c r="J40" s="58"/>
      <c r="K40" s="58"/>
      <c r="L40" s="58"/>
      <c r="M40" s="58"/>
      <c r="N40" s="58"/>
      <c r="O40" s="58"/>
      <c r="P40" s="58"/>
      <c r="Q40" s="58"/>
      <c r="R40" s="58"/>
      <c r="S40" s="58"/>
      <c r="T40" s="16"/>
      <c r="U40" s="17"/>
    </row>
    <row r="41" spans="1:21" s="10" customFormat="1" ht="171" customHeight="1" x14ac:dyDescent="0.25">
      <c r="A41" s="1" t="s">
        <v>68</v>
      </c>
      <c r="B41" s="23" t="s">
        <v>118</v>
      </c>
      <c r="C41" s="37" t="s">
        <v>106</v>
      </c>
      <c r="D41" s="28">
        <f>G41+I41+K41+M41</f>
        <v>600</v>
      </c>
      <c r="E41" s="28">
        <f>H41+J41+L41+N41</f>
        <v>320.89999999999998</v>
      </c>
      <c r="F41" s="28">
        <f>E41/D41*100</f>
        <v>53.483333333333327</v>
      </c>
      <c r="G41" s="29">
        <v>0</v>
      </c>
      <c r="H41" s="29">
        <v>0</v>
      </c>
      <c r="I41" s="28">
        <v>600</v>
      </c>
      <c r="J41" s="29">
        <v>320.89999999999998</v>
      </c>
      <c r="K41" s="29">
        <v>0</v>
      </c>
      <c r="L41" s="29">
        <v>0</v>
      </c>
      <c r="M41" s="29">
        <v>0</v>
      </c>
      <c r="N41" s="29">
        <v>0</v>
      </c>
      <c r="O41" s="37" t="s">
        <v>209</v>
      </c>
      <c r="P41" s="37">
        <v>100</v>
      </c>
      <c r="Q41" s="37">
        <v>100</v>
      </c>
      <c r="R41" s="37" t="s">
        <v>115</v>
      </c>
      <c r="S41" s="37" t="s">
        <v>184</v>
      </c>
    </row>
    <row r="42" spans="1:21" s="18" customFormat="1" ht="105" customHeight="1" x14ac:dyDescent="0.25">
      <c r="A42" s="12"/>
      <c r="B42" s="23" t="s">
        <v>56</v>
      </c>
      <c r="C42" s="58"/>
      <c r="D42" s="58"/>
      <c r="E42" s="58"/>
      <c r="F42" s="58"/>
      <c r="G42" s="58"/>
      <c r="H42" s="58"/>
      <c r="I42" s="58"/>
      <c r="J42" s="58"/>
      <c r="K42" s="58"/>
      <c r="L42" s="58"/>
      <c r="M42" s="58"/>
      <c r="N42" s="58"/>
      <c r="O42" s="58"/>
      <c r="P42" s="58"/>
      <c r="Q42" s="58"/>
      <c r="R42" s="58"/>
      <c r="S42" s="58"/>
      <c r="T42" s="16"/>
      <c r="U42" s="17"/>
    </row>
    <row r="43" spans="1:21" s="11" customFormat="1" ht="40.5" customHeight="1" x14ac:dyDescent="0.25">
      <c r="A43" s="1" t="s">
        <v>210</v>
      </c>
      <c r="B43" s="23" t="s">
        <v>211</v>
      </c>
      <c r="C43" s="31" t="s">
        <v>13</v>
      </c>
      <c r="D43" s="32">
        <f>G43+I43+K43+M43</f>
        <v>13800</v>
      </c>
      <c r="E43" s="32">
        <f>H43+J43+L43+N43</f>
        <v>0</v>
      </c>
      <c r="F43" s="28">
        <f>E43/D43*100</f>
        <v>0</v>
      </c>
      <c r="G43" s="29">
        <v>0</v>
      </c>
      <c r="H43" s="29">
        <v>0</v>
      </c>
      <c r="I43" s="32">
        <v>13800</v>
      </c>
      <c r="J43" s="32">
        <v>0</v>
      </c>
      <c r="K43" s="29">
        <v>0</v>
      </c>
      <c r="L43" s="29">
        <v>0</v>
      </c>
      <c r="M43" s="29">
        <v>0</v>
      </c>
      <c r="N43" s="29">
        <v>0</v>
      </c>
      <c r="O43" s="39" t="s">
        <v>212</v>
      </c>
      <c r="P43" s="31" t="s">
        <v>123</v>
      </c>
      <c r="Q43" s="31" t="s">
        <v>123</v>
      </c>
      <c r="R43" s="31" t="s">
        <v>123</v>
      </c>
      <c r="S43" s="31" t="s">
        <v>184</v>
      </c>
    </row>
    <row r="44" spans="1:21" s="18" customFormat="1" ht="101.25" customHeight="1" x14ac:dyDescent="0.25">
      <c r="A44" s="12"/>
      <c r="B44" s="23" t="s">
        <v>56</v>
      </c>
      <c r="C44" s="58"/>
      <c r="D44" s="58"/>
      <c r="E44" s="58"/>
      <c r="F44" s="58"/>
      <c r="G44" s="58"/>
      <c r="H44" s="58"/>
      <c r="I44" s="58"/>
      <c r="J44" s="58"/>
      <c r="K44" s="58"/>
      <c r="L44" s="58"/>
      <c r="M44" s="58"/>
      <c r="N44" s="58"/>
      <c r="O44" s="58"/>
      <c r="P44" s="58"/>
      <c r="Q44" s="58"/>
      <c r="R44" s="58"/>
      <c r="S44" s="58"/>
      <c r="T44" s="16"/>
      <c r="U44" s="17"/>
    </row>
    <row r="45" spans="1:21" s="11" customFormat="1" ht="83.25" customHeight="1" x14ac:dyDescent="0.25">
      <c r="A45" s="4" t="s">
        <v>33</v>
      </c>
      <c r="B45" s="23" t="s">
        <v>124</v>
      </c>
      <c r="C45" s="31" t="s">
        <v>29</v>
      </c>
      <c r="D45" s="32">
        <f>G45+I45+K45+M45</f>
        <v>8983.9</v>
      </c>
      <c r="E45" s="32">
        <f>H45+J45+L45+N45</f>
        <v>0</v>
      </c>
      <c r="F45" s="28">
        <f>E45/D45*100</f>
        <v>0</v>
      </c>
      <c r="G45" s="29">
        <v>0</v>
      </c>
      <c r="H45" s="29">
        <v>0</v>
      </c>
      <c r="I45" s="28">
        <v>8983.9</v>
      </c>
      <c r="J45" s="29">
        <v>0</v>
      </c>
      <c r="K45" s="29">
        <v>0</v>
      </c>
      <c r="L45" s="29">
        <v>0</v>
      </c>
      <c r="M45" s="29">
        <v>0</v>
      </c>
      <c r="N45" s="29">
        <v>0</v>
      </c>
      <c r="O45" s="31" t="s">
        <v>213</v>
      </c>
      <c r="P45" s="31" t="s">
        <v>123</v>
      </c>
      <c r="Q45" s="31" t="s">
        <v>123</v>
      </c>
      <c r="R45" s="31" t="s">
        <v>123</v>
      </c>
      <c r="S45" s="31" t="s">
        <v>184</v>
      </c>
    </row>
    <row r="46" spans="1:21" s="18" customFormat="1" ht="105.75" customHeight="1" x14ac:dyDescent="0.25">
      <c r="A46" s="12"/>
      <c r="B46" s="23" t="s">
        <v>56</v>
      </c>
      <c r="C46" s="58"/>
      <c r="D46" s="58"/>
      <c r="E46" s="58"/>
      <c r="F46" s="58"/>
      <c r="G46" s="58"/>
      <c r="H46" s="58"/>
      <c r="I46" s="58"/>
      <c r="J46" s="58"/>
      <c r="K46" s="58"/>
      <c r="L46" s="58"/>
      <c r="M46" s="58"/>
      <c r="N46" s="58"/>
      <c r="O46" s="58"/>
      <c r="P46" s="58"/>
      <c r="Q46" s="58"/>
      <c r="R46" s="58"/>
      <c r="S46" s="58"/>
      <c r="T46" s="16"/>
      <c r="U46" s="17"/>
    </row>
    <row r="47" spans="1:21" s="11" customFormat="1" ht="91.5" customHeight="1" x14ac:dyDescent="0.25">
      <c r="A47" s="4" t="s">
        <v>214</v>
      </c>
      <c r="B47" s="23" t="s">
        <v>215</v>
      </c>
      <c r="C47" s="31" t="s">
        <v>29</v>
      </c>
      <c r="D47" s="32">
        <f>G47+I47+K47+M47</f>
        <v>10556.4</v>
      </c>
      <c r="E47" s="32">
        <f>H47+J47+L47+N47</f>
        <v>0</v>
      </c>
      <c r="F47" s="28">
        <f>E47/D47*100</f>
        <v>0</v>
      </c>
      <c r="G47" s="29">
        <v>0</v>
      </c>
      <c r="H47" s="29">
        <v>0</v>
      </c>
      <c r="I47" s="28">
        <v>10556.4</v>
      </c>
      <c r="J47" s="29">
        <v>0</v>
      </c>
      <c r="K47" s="29">
        <v>0</v>
      </c>
      <c r="L47" s="29">
        <v>0</v>
      </c>
      <c r="M47" s="29">
        <v>0</v>
      </c>
      <c r="N47" s="29">
        <v>0</v>
      </c>
      <c r="O47" s="31" t="s">
        <v>216</v>
      </c>
      <c r="P47" s="31" t="s">
        <v>123</v>
      </c>
      <c r="Q47" s="31" t="s">
        <v>123</v>
      </c>
      <c r="R47" s="31" t="s">
        <v>123</v>
      </c>
      <c r="S47" s="31" t="s">
        <v>184</v>
      </c>
    </row>
    <row r="48" spans="1:21" s="18" customFormat="1" ht="105.75" customHeight="1" x14ac:dyDescent="0.25">
      <c r="A48" s="12"/>
      <c r="B48" s="23" t="s">
        <v>56</v>
      </c>
      <c r="C48" s="58"/>
      <c r="D48" s="58"/>
      <c r="E48" s="58"/>
      <c r="F48" s="58"/>
      <c r="G48" s="58"/>
      <c r="H48" s="58"/>
      <c r="I48" s="58"/>
      <c r="J48" s="58"/>
      <c r="K48" s="58"/>
      <c r="L48" s="58"/>
      <c r="M48" s="58"/>
      <c r="N48" s="58"/>
      <c r="O48" s="58"/>
      <c r="P48" s="58"/>
      <c r="Q48" s="58"/>
      <c r="R48" s="58"/>
      <c r="S48" s="58"/>
      <c r="T48" s="16"/>
      <c r="U48" s="17"/>
    </row>
    <row r="49" spans="1:21" s="10" customFormat="1" ht="163.5" customHeight="1" x14ac:dyDescent="0.25">
      <c r="A49" s="1" t="s">
        <v>137</v>
      </c>
      <c r="B49" s="23" t="s">
        <v>180</v>
      </c>
      <c r="C49" s="37" t="s">
        <v>135</v>
      </c>
      <c r="D49" s="28">
        <f t="shared" ref="D49" si="14">G49+I49+K49+M49</f>
        <v>532977.6</v>
      </c>
      <c r="E49" s="28">
        <f>H49+J49+L49+N49</f>
        <v>325778.5</v>
      </c>
      <c r="F49" s="28">
        <f t="shared" ref="F49:F51" si="15">E49/D49*100</f>
        <v>61.124238617157644</v>
      </c>
      <c r="G49" s="28">
        <f>532430.7+546.9</f>
        <v>532977.6</v>
      </c>
      <c r="H49" s="28">
        <f>325424.4+354.1</f>
        <v>325778.5</v>
      </c>
      <c r="I49" s="28">
        <v>0</v>
      </c>
      <c r="J49" s="29">
        <v>0</v>
      </c>
      <c r="K49" s="29">
        <v>0</v>
      </c>
      <c r="L49" s="29">
        <v>0</v>
      </c>
      <c r="M49" s="29">
        <v>0</v>
      </c>
      <c r="N49" s="29">
        <v>0</v>
      </c>
      <c r="O49" s="37" t="s">
        <v>217</v>
      </c>
      <c r="P49" s="37">
        <v>100</v>
      </c>
      <c r="Q49" s="37">
        <v>100</v>
      </c>
      <c r="R49" s="37" t="s">
        <v>188</v>
      </c>
      <c r="S49" s="37" t="s">
        <v>184</v>
      </c>
    </row>
    <row r="50" spans="1:21" s="18" customFormat="1" ht="101.25" customHeight="1" x14ac:dyDescent="0.25">
      <c r="A50" s="12"/>
      <c r="B50" s="23" t="s">
        <v>56</v>
      </c>
      <c r="C50" s="58"/>
      <c r="D50" s="58"/>
      <c r="E50" s="58"/>
      <c r="F50" s="58"/>
      <c r="G50" s="58"/>
      <c r="H50" s="58"/>
      <c r="I50" s="58"/>
      <c r="J50" s="58"/>
      <c r="K50" s="58"/>
      <c r="L50" s="58"/>
      <c r="M50" s="58"/>
      <c r="N50" s="58"/>
      <c r="O50" s="58"/>
      <c r="P50" s="58"/>
      <c r="Q50" s="58"/>
      <c r="R50" s="58"/>
      <c r="S50" s="58"/>
      <c r="T50" s="16"/>
      <c r="U50" s="17"/>
    </row>
    <row r="51" spans="1:21" s="10" customFormat="1" ht="94.5" customHeight="1" x14ac:dyDescent="0.25">
      <c r="A51" s="1" t="s">
        <v>138</v>
      </c>
      <c r="B51" s="23" t="s">
        <v>130</v>
      </c>
      <c r="C51" s="37" t="s">
        <v>129</v>
      </c>
      <c r="D51" s="28">
        <f t="shared" ref="D51" si="16">G51+I51+K51+M51</f>
        <v>868405.1</v>
      </c>
      <c r="E51" s="28">
        <f>H51+J51+L51+N51</f>
        <v>449299.3</v>
      </c>
      <c r="F51" s="28">
        <f t="shared" si="15"/>
        <v>51.738445571081968</v>
      </c>
      <c r="G51" s="28">
        <v>550988.1</v>
      </c>
      <c r="H51" s="28">
        <v>289119.8</v>
      </c>
      <c r="I51" s="28">
        <f>211561.4+17967</f>
        <v>229528.4</v>
      </c>
      <c r="J51" s="28">
        <f>104633.9+9427.8</f>
        <v>114061.7</v>
      </c>
      <c r="K51" s="28">
        <v>87888.6</v>
      </c>
      <c r="L51" s="28">
        <v>46117.8</v>
      </c>
      <c r="M51" s="29">
        <v>0</v>
      </c>
      <c r="N51" s="29">
        <v>0</v>
      </c>
      <c r="O51" s="37" t="s">
        <v>218</v>
      </c>
      <c r="P51" s="37">
        <v>100</v>
      </c>
      <c r="Q51" s="37">
        <v>100</v>
      </c>
      <c r="R51" s="37" t="s">
        <v>191</v>
      </c>
      <c r="S51" s="37" t="s">
        <v>184</v>
      </c>
    </row>
    <row r="52" spans="1:21" s="18" customFormat="1" ht="102.75" customHeight="1" x14ac:dyDescent="0.25">
      <c r="A52" s="12"/>
      <c r="B52" s="23" t="s">
        <v>56</v>
      </c>
      <c r="C52" s="58"/>
      <c r="D52" s="58"/>
      <c r="E52" s="58"/>
      <c r="F52" s="58"/>
      <c r="G52" s="58"/>
      <c r="H52" s="58"/>
      <c r="I52" s="58"/>
      <c r="J52" s="58"/>
      <c r="K52" s="58"/>
      <c r="L52" s="58"/>
      <c r="M52" s="58"/>
      <c r="N52" s="58"/>
      <c r="O52" s="58"/>
      <c r="P52" s="58"/>
      <c r="Q52" s="58"/>
      <c r="R52" s="58"/>
      <c r="S52" s="58"/>
      <c r="T52" s="16"/>
      <c r="U52" s="17"/>
    </row>
    <row r="53" spans="1:21" s="10" customFormat="1" ht="191.25" x14ac:dyDescent="0.25">
      <c r="A53" s="1" t="s">
        <v>150</v>
      </c>
      <c r="B53" s="23" t="s">
        <v>177</v>
      </c>
      <c r="C53" s="37" t="s">
        <v>120</v>
      </c>
      <c r="D53" s="28">
        <f t="shared" ref="D53" si="17">G53+I53+K53+M53</f>
        <v>4144.1000000000004</v>
      </c>
      <c r="E53" s="28">
        <f>H53+J53+L53+N53</f>
        <v>2151.9</v>
      </c>
      <c r="F53" s="28">
        <f t="shared" ref="F53" si="18">E53/D53*100</f>
        <v>51.926835742380732</v>
      </c>
      <c r="G53" s="28">
        <v>0</v>
      </c>
      <c r="H53" s="28">
        <v>0</v>
      </c>
      <c r="I53" s="28">
        <v>4144.1000000000004</v>
      </c>
      <c r="J53" s="28">
        <v>2151.9</v>
      </c>
      <c r="K53" s="29">
        <v>0</v>
      </c>
      <c r="L53" s="29">
        <v>0</v>
      </c>
      <c r="M53" s="29">
        <v>0</v>
      </c>
      <c r="N53" s="29">
        <v>0</v>
      </c>
      <c r="O53" s="37" t="s">
        <v>219</v>
      </c>
      <c r="P53" s="37">
        <v>100</v>
      </c>
      <c r="Q53" s="37">
        <v>100</v>
      </c>
      <c r="R53" s="39" t="s">
        <v>221</v>
      </c>
      <c r="S53" s="37" t="s">
        <v>184</v>
      </c>
    </row>
    <row r="54" spans="1:21" s="18" customFormat="1" ht="114.75" x14ac:dyDescent="0.25">
      <c r="A54" s="12"/>
      <c r="B54" s="23" t="s">
        <v>56</v>
      </c>
      <c r="C54" s="58"/>
      <c r="D54" s="58"/>
      <c r="E54" s="58"/>
      <c r="F54" s="58"/>
      <c r="G54" s="58"/>
      <c r="H54" s="58"/>
      <c r="I54" s="58"/>
      <c r="J54" s="58"/>
      <c r="K54" s="58"/>
      <c r="L54" s="58"/>
      <c r="M54" s="58"/>
      <c r="N54" s="58"/>
      <c r="O54" s="58"/>
      <c r="P54" s="58"/>
      <c r="Q54" s="58"/>
      <c r="R54" s="58"/>
      <c r="S54" s="58"/>
      <c r="T54" s="16"/>
      <c r="U54" s="17"/>
    </row>
    <row r="55" spans="1:21" s="10" customFormat="1" ht="56.25" customHeight="1" x14ac:dyDescent="0.25">
      <c r="A55" s="1" t="s">
        <v>151</v>
      </c>
      <c r="B55" s="23" t="s">
        <v>152</v>
      </c>
      <c r="C55" s="37" t="s">
        <v>153</v>
      </c>
      <c r="D55" s="28">
        <f t="shared" ref="D55" si="19">G55+I55+K55+M55</f>
        <v>790795.9</v>
      </c>
      <c r="E55" s="28">
        <f>H55+J55+L55+N55</f>
        <v>355047.9</v>
      </c>
      <c r="F55" s="28">
        <f t="shared" ref="F55" si="20">E55/D55*100</f>
        <v>44.89753930186032</v>
      </c>
      <c r="G55" s="28">
        <v>727532.2</v>
      </c>
      <c r="H55" s="28">
        <v>326644.09999999998</v>
      </c>
      <c r="I55" s="28">
        <v>23723.9</v>
      </c>
      <c r="J55" s="28">
        <v>10651.4</v>
      </c>
      <c r="K55" s="28">
        <v>39539.800000000003</v>
      </c>
      <c r="L55" s="28">
        <v>17752.400000000001</v>
      </c>
      <c r="M55" s="29">
        <v>0</v>
      </c>
      <c r="N55" s="29">
        <v>0</v>
      </c>
      <c r="O55" s="37" t="s">
        <v>220</v>
      </c>
      <c r="P55" s="37" t="s">
        <v>123</v>
      </c>
      <c r="Q55" s="37" t="s">
        <v>123</v>
      </c>
      <c r="R55" s="37" t="s">
        <v>123</v>
      </c>
      <c r="S55" s="37" t="s">
        <v>184</v>
      </c>
    </row>
    <row r="56" spans="1:21" s="18" customFormat="1" ht="105.75" customHeight="1" x14ac:dyDescent="0.25">
      <c r="A56" s="12"/>
      <c r="B56" s="23" t="s">
        <v>56</v>
      </c>
      <c r="C56" s="58"/>
      <c r="D56" s="58"/>
      <c r="E56" s="58"/>
      <c r="F56" s="58"/>
      <c r="G56" s="58"/>
      <c r="H56" s="58"/>
      <c r="I56" s="58"/>
      <c r="J56" s="58"/>
      <c r="K56" s="58"/>
      <c r="L56" s="58"/>
      <c r="M56" s="58"/>
      <c r="N56" s="58"/>
      <c r="O56" s="58"/>
      <c r="P56" s="58"/>
      <c r="Q56" s="58"/>
      <c r="R56" s="58"/>
      <c r="S56" s="58"/>
      <c r="T56" s="16"/>
      <c r="U56" s="17"/>
    </row>
    <row r="57" spans="1:21" s="10" customFormat="1" ht="56.25" customHeight="1" x14ac:dyDescent="0.25">
      <c r="A57" s="1" t="s">
        <v>154</v>
      </c>
      <c r="B57" s="23" t="s">
        <v>178</v>
      </c>
      <c r="C57" s="37" t="s">
        <v>155</v>
      </c>
      <c r="D57" s="28">
        <f t="shared" ref="D57" si="21">G57+I57+K57+M57</f>
        <v>18128.099999999999</v>
      </c>
      <c r="E57" s="28">
        <f>H57+J57+L57+N57</f>
        <v>270</v>
      </c>
      <c r="F57" s="28">
        <f t="shared" ref="F57" si="22">E57/D57*100</f>
        <v>1.4894004335810154</v>
      </c>
      <c r="G57" s="28">
        <v>0</v>
      </c>
      <c r="H57" s="28">
        <v>0</v>
      </c>
      <c r="I57" s="28">
        <v>18128.099999999999</v>
      </c>
      <c r="J57" s="28">
        <v>270</v>
      </c>
      <c r="K57" s="29">
        <v>0</v>
      </c>
      <c r="L57" s="29">
        <v>0</v>
      </c>
      <c r="M57" s="29">
        <v>0</v>
      </c>
      <c r="N57" s="29">
        <v>0</v>
      </c>
      <c r="O57" s="37" t="s">
        <v>222</v>
      </c>
      <c r="P57" s="37" t="s">
        <v>294</v>
      </c>
      <c r="Q57" s="49" t="s">
        <v>294</v>
      </c>
      <c r="R57" s="50" t="s">
        <v>323</v>
      </c>
      <c r="S57" s="37" t="s">
        <v>184</v>
      </c>
    </row>
    <row r="58" spans="1:21" s="18" customFormat="1" ht="105" customHeight="1" x14ac:dyDescent="0.25">
      <c r="A58" s="12"/>
      <c r="B58" s="23" t="s">
        <v>56</v>
      </c>
      <c r="C58" s="58"/>
      <c r="D58" s="58"/>
      <c r="E58" s="58"/>
      <c r="F58" s="58"/>
      <c r="G58" s="58"/>
      <c r="H58" s="58"/>
      <c r="I58" s="58"/>
      <c r="J58" s="58"/>
      <c r="K58" s="58"/>
      <c r="L58" s="58"/>
      <c r="M58" s="58"/>
      <c r="N58" s="58"/>
      <c r="O58" s="58"/>
      <c r="P58" s="58"/>
      <c r="Q58" s="58"/>
      <c r="R58" s="58"/>
      <c r="S58" s="58"/>
      <c r="T58" s="16"/>
      <c r="U58" s="17"/>
    </row>
    <row r="59" spans="1:21" s="10" customFormat="1" ht="76.5" x14ac:dyDescent="0.25">
      <c r="A59" s="1" t="s">
        <v>156</v>
      </c>
      <c r="B59" s="23" t="s">
        <v>280</v>
      </c>
      <c r="C59" s="37" t="s">
        <v>120</v>
      </c>
      <c r="D59" s="28">
        <f t="shared" ref="D59" si="23">G59+I59+K59+M59</f>
        <v>14736.8</v>
      </c>
      <c r="E59" s="28">
        <f>H59+J59+L59+N59</f>
        <v>3439.3</v>
      </c>
      <c r="F59" s="28">
        <f t="shared" ref="F59" si="24">E59/D59*100</f>
        <v>23.338173823353785</v>
      </c>
      <c r="G59" s="28">
        <v>0</v>
      </c>
      <c r="H59" s="28">
        <v>0</v>
      </c>
      <c r="I59" s="28">
        <v>14000</v>
      </c>
      <c r="J59" s="28">
        <v>3267.3</v>
      </c>
      <c r="K59" s="29">
        <v>736.8</v>
      </c>
      <c r="L59" s="29">
        <v>172</v>
      </c>
      <c r="M59" s="29">
        <v>0</v>
      </c>
      <c r="N59" s="29">
        <v>0</v>
      </c>
      <c r="O59" s="37" t="s">
        <v>223</v>
      </c>
      <c r="P59" s="37" t="s">
        <v>123</v>
      </c>
      <c r="Q59" s="37" t="s">
        <v>123</v>
      </c>
      <c r="R59" s="49" t="s">
        <v>311</v>
      </c>
      <c r="S59" s="37" t="s">
        <v>184</v>
      </c>
    </row>
    <row r="60" spans="1:21" s="18" customFormat="1" ht="103.5" customHeight="1" x14ac:dyDescent="0.25">
      <c r="A60" s="12"/>
      <c r="B60" s="23" t="s">
        <v>56</v>
      </c>
      <c r="C60" s="58"/>
      <c r="D60" s="58"/>
      <c r="E60" s="58"/>
      <c r="F60" s="58"/>
      <c r="G60" s="58"/>
      <c r="H60" s="58"/>
      <c r="I60" s="58"/>
      <c r="J60" s="58"/>
      <c r="K60" s="58"/>
      <c r="L60" s="58"/>
      <c r="M60" s="58"/>
      <c r="N60" s="58"/>
      <c r="O60" s="58"/>
      <c r="P60" s="58"/>
      <c r="Q60" s="58"/>
      <c r="R60" s="58"/>
      <c r="S60" s="58"/>
      <c r="T60" s="16"/>
      <c r="U60" s="17"/>
    </row>
    <row r="61" spans="1:21" s="18" customFormat="1" ht="51" x14ac:dyDescent="0.25">
      <c r="A61" s="12" t="s">
        <v>295</v>
      </c>
      <c r="B61" s="23" t="s">
        <v>296</v>
      </c>
      <c r="C61" s="47"/>
      <c r="D61" s="28">
        <f t="shared" ref="D61" si="25">G61+I61+K61+M61</f>
        <v>11308.8</v>
      </c>
      <c r="E61" s="28">
        <f>H61+J61+L61+N61</f>
        <v>0</v>
      </c>
      <c r="F61" s="28">
        <f t="shared" ref="F61" si="26">E61/D61*100</f>
        <v>0</v>
      </c>
      <c r="G61" s="28">
        <v>0</v>
      </c>
      <c r="H61" s="28">
        <v>0</v>
      </c>
      <c r="I61" s="28">
        <v>11308.8</v>
      </c>
      <c r="J61" s="28">
        <v>0</v>
      </c>
      <c r="K61" s="28">
        <v>0</v>
      </c>
      <c r="L61" s="28">
        <v>0</v>
      </c>
      <c r="M61" s="28">
        <v>0</v>
      </c>
      <c r="N61" s="28">
        <v>0</v>
      </c>
      <c r="O61" s="46" t="s">
        <v>297</v>
      </c>
      <c r="P61" s="47" t="s">
        <v>123</v>
      </c>
      <c r="Q61" s="47" t="s">
        <v>123</v>
      </c>
      <c r="R61" s="47" t="s">
        <v>123</v>
      </c>
      <c r="S61" s="47"/>
      <c r="T61" s="16"/>
      <c r="U61" s="17"/>
    </row>
    <row r="62" spans="1:21" s="18" customFormat="1" ht="103.5" customHeight="1" x14ac:dyDescent="0.25">
      <c r="A62" s="12"/>
      <c r="B62" s="23" t="s">
        <v>56</v>
      </c>
      <c r="C62" s="47"/>
      <c r="D62" s="67" t="s">
        <v>298</v>
      </c>
      <c r="E62" s="68"/>
      <c r="F62" s="68"/>
      <c r="G62" s="68"/>
      <c r="H62" s="68"/>
      <c r="I62" s="68"/>
      <c r="J62" s="68"/>
      <c r="K62" s="68"/>
      <c r="L62" s="68"/>
      <c r="M62" s="68"/>
      <c r="N62" s="68"/>
      <c r="O62" s="68"/>
      <c r="P62" s="68"/>
      <c r="Q62" s="68"/>
      <c r="R62" s="68"/>
      <c r="S62" s="69"/>
      <c r="T62" s="16"/>
      <c r="U62" s="17"/>
    </row>
    <row r="63" spans="1:21" s="10" customFormat="1" ht="39" customHeight="1" x14ac:dyDescent="0.25">
      <c r="A63" s="1" t="s">
        <v>35</v>
      </c>
      <c r="B63" s="5" t="s">
        <v>34</v>
      </c>
      <c r="C63" s="25" t="s">
        <v>184</v>
      </c>
      <c r="D63" s="26">
        <f>D64+D68+D66</f>
        <v>264948.2</v>
      </c>
      <c r="E63" s="26">
        <f>E64+E68+E66</f>
        <v>135765.20000000001</v>
      </c>
      <c r="F63" s="26">
        <f>E63/D63*100</f>
        <v>51.242167336860568</v>
      </c>
      <c r="G63" s="26">
        <f>G64+G68+G66</f>
        <v>0</v>
      </c>
      <c r="H63" s="26">
        <f t="shared" ref="H63:N63" si="27">H64+H68+H66</f>
        <v>0</v>
      </c>
      <c r="I63" s="26">
        <f t="shared" si="27"/>
        <v>264948.2</v>
      </c>
      <c r="J63" s="26">
        <f t="shared" si="27"/>
        <v>135765.20000000001</v>
      </c>
      <c r="K63" s="26">
        <f t="shared" si="27"/>
        <v>0</v>
      </c>
      <c r="L63" s="26">
        <f t="shared" si="27"/>
        <v>0</v>
      </c>
      <c r="M63" s="26">
        <f t="shared" si="27"/>
        <v>0</v>
      </c>
      <c r="N63" s="26">
        <f t="shared" si="27"/>
        <v>0</v>
      </c>
      <c r="O63" s="25" t="s">
        <v>184</v>
      </c>
      <c r="P63" s="25" t="s">
        <v>184</v>
      </c>
      <c r="Q63" s="25" t="s">
        <v>184</v>
      </c>
      <c r="R63" s="25" t="s">
        <v>184</v>
      </c>
      <c r="S63" s="25" t="s">
        <v>184</v>
      </c>
    </row>
    <row r="64" spans="1:21" s="10" customFormat="1" ht="41.25" customHeight="1" x14ac:dyDescent="0.25">
      <c r="A64" s="1" t="s">
        <v>86</v>
      </c>
      <c r="B64" s="23" t="s">
        <v>87</v>
      </c>
      <c r="C64" s="37" t="s">
        <v>24</v>
      </c>
      <c r="D64" s="28">
        <f>G64+I64+K64+M64</f>
        <v>242319.2</v>
      </c>
      <c r="E64" s="28">
        <f>H64+J64+L64+N64</f>
        <v>124955.1</v>
      </c>
      <c r="F64" s="28">
        <f>E64/D64*100</f>
        <v>51.56632243751217</v>
      </c>
      <c r="G64" s="29">
        <v>0</v>
      </c>
      <c r="H64" s="29">
        <v>0</v>
      </c>
      <c r="I64" s="28">
        <v>242319.2</v>
      </c>
      <c r="J64" s="28">
        <v>124955.1</v>
      </c>
      <c r="K64" s="29">
        <v>0</v>
      </c>
      <c r="L64" s="29">
        <v>0</v>
      </c>
      <c r="M64" s="29">
        <v>0</v>
      </c>
      <c r="N64" s="29">
        <v>0</v>
      </c>
      <c r="O64" s="37" t="s">
        <v>224</v>
      </c>
      <c r="P64" s="37">
        <v>2</v>
      </c>
      <c r="Q64" s="37">
        <v>2</v>
      </c>
      <c r="R64" s="37" t="s">
        <v>123</v>
      </c>
      <c r="S64" s="37" t="s">
        <v>184</v>
      </c>
    </row>
    <row r="65" spans="1:21" s="18" customFormat="1" ht="102.75" customHeight="1" x14ac:dyDescent="0.25">
      <c r="A65" s="12"/>
      <c r="B65" s="23" t="s">
        <v>56</v>
      </c>
      <c r="C65" s="58"/>
      <c r="D65" s="58"/>
      <c r="E65" s="58"/>
      <c r="F65" s="58"/>
      <c r="G65" s="58"/>
      <c r="H65" s="58"/>
      <c r="I65" s="58"/>
      <c r="J65" s="58"/>
      <c r="K65" s="58"/>
      <c r="L65" s="58"/>
      <c r="M65" s="58"/>
      <c r="N65" s="58"/>
      <c r="O65" s="58"/>
      <c r="P65" s="58"/>
      <c r="Q65" s="58"/>
      <c r="R65" s="58"/>
      <c r="S65" s="58"/>
      <c r="T65" s="16"/>
      <c r="U65" s="17"/>
    </row>
    <row r="66" spans="1:21" s="10" customFormat="1" ht="51" x14ac:dyDescent="0.25">
      <c r="A66" s="1" t="s">
        <v>131</v>
      </c>
      <c r="B66" s="23" t="s">
        <v>132</v>
      </c>
      <c r="C66" s="37" t="s">
        <v>119</v>
      </c>
      <c r="D66" s="28">
        <f t="shared" ref="D66:E66" si="28">G66+I66+K66+M66</f>
        <v>20475</v>
      </c>
      <c r="E66" s="28">
        <f t="shared" si="28"/>
        <v>10237.5</v>
      </c>
      <c r="F66" s="28">
        <f t="shared" ref="F66" si="29">E66/D66*100</f>
        <v>50</v>
      </c>
      <c r="G66" s="29">
        <v>0</v>
      </c>
      <c r="H66" s="29">
        <v>0</v>
      </c>
      <c r="I66" s="28">
        <v>20475</v>
      </c>
      <c r="J66" s="28">
        <v>10237.5</v>
      </c>
      <c r="K66" s="29">
        <v>0</v>
      </c>
      <c r="L66" s="29">
        <v>0</v>
      </c>
      <c r="M66" s="29">
        <v>0</v>
      </c>
      <c r="N66" s="29">
        <v>0</v>
      </c>
      <c r="O66" s="37" t="s">
        <v>225</v>
      </c>
      <c r="P66" s="37">
        <v>800</v>
      </c>
      <c r="Q66" s="49">
        <v>1001</v>
      </c>
      <c r="R66" s="49" t="s">
        <v>315</v>
      </c>
      <c r="S66" s="37" t="s">
        <v>184</v>
      </c>
    </row>
    <row r="67" spans="1:21" s="18" customFormat="1" ht="103.5" customHeight="1" x14ac:dyDescent="0.25">
      <c r="A67" s="12"/>
      <c r="B67" s="23" t="s">
        <v>56</v>
      </c>
      <c r="C67" s="58"/>
      <c r="D67" s="58"/>
      <c r="E67" s="58"/>
      <c r="F67" s="58"/>
      <c r="G67" s="58"/>
      <c r="H67" s="58"/>
      <c r="I67" s="58"/>
      <c r="J67" s="58"/>
      <c r="K67" s="58"/>
      <c r="L67" s="58"/>
      <c r="M67" s="58"/>
      <c r="N67" s="58"/>
      <c r="O67" s="58"/>
      <c r="P67" s="58"/>
      <c r="Q67" s="58"/>
      <c r="R67" s="58"/>
      <c r="S67" s="58"/>
      <c r="T67" s="16"/>
      <c r="U67" s="17"/>
    </row>
    <row r="68" spans="1:21" s="10" customFormat="1" ht="40.5" customHeight="1" x14ac:dyDescent="0.25">
      <c r="A68" s="1" t="s">
        <v>57</v>
      </c>
      <c r="B68" s="23" t="s">
        <v>88</v>
      </c>
      <c r="C68" s="37" t="s">
        <v>24</v>
      </c>
      <c r="D68" s="28">
        <f t="shared" si="4"/>
        <v>2154</v>
      </c>
      <c r="E68" s="28">
        <f t="shared" si="4"/>
        <v>572.6</v>
      </c>
      <c r="F68" s="28">
        <f t="shared" si="11"/>
        <v>26.583101207056643</v>
      </c>
      <c r="G68" s="29">
        <v>0</v>
      </c>
      <c r="H68" s="29">
        <v>0</v>
      </c>
      <c r="I68" s="28">
        <v>2154</v>
      </c>
      <c r="J68" s="28">
        <v>572.6</v>
      </c>
      <c r="K68" s="29">
        <v>0</v>
      </c>
      <c r="L68" s="29">
        <v>0</v>
      </c>
      <c r="M68" s="29">
        <v>0</v>
      </c>
      <c r="N68" s="29">
        <v>0</v>
      </c>
      <c r="O68" s="37" t="s">
        <v>226</v>
      </c>
      <c r="P68" s="37" t="s">
        <v>123</v>
      </c>
      <c r="Q68" s="37" t="s">
        <v>123</v>
      </c>
      <c r="R68" s="37" t="s">
        <v>123</v>
      </c>
      <c r="S68" s="37" t="s">
        <v>184</v>
      </c>
    </row>
    <row r="69" spans="1:21" s="18" customFormat="1" ht="103.5" customHeight="1" x14ac:dyDescent="0.25">
      <c r="A69" s="12"/>
      <c r="B69" s="23" t="s">
        <v>56</v>
      </c>
      <c r="C69" s="58"/>
      <c r="D69" s="58"/>
      <c r="E69" s="58"/>
      <c r="F69" s="58"/>
      <c r="G69" s="58"/>
      <c r="H69" s="58"/>
      <c r="I69" s="58"/>
      <c r="J69" s="58"/>
      <c r="K69" s="58"/>
      <c r="L69" s="58"/>
      <c r="M69" s="58"/>
      <c r="N69" s="58"/>
      <c r="O69" s="58"/>
      <c r="P69" s="58"/>
      <c r="Q69" s="58"/>
      <c r="R69" s="58"/>
      <c r="S69" s="58"/>
      <c r="T69" s="16"/>
      <c r="U69" s="17"/>
    </row>
    <row r="70" spans="1:21" s="10" customFormat="1" ht="63.75" x14ac:dyDescent="0.25">
      <c r="A70" s="1" t="s">
        <v>36</v>
      </c>
      <c r="B70" s="5" t="s">
        <v>125</v>
      </c>
      <c r="C70" s="25" t="s">
        <v>184</v>
      </c>
      <c r="D70" s="26">
        <f>D75+D71+D73+D77+D79+D81</f>
        <v>859046</v>
      </c>
      <c r="E70" s="26">
        <f>E75+E71+E73+E77+E79+E81</f>
        <v>426452.5</v>
      </c>
      <c r="F70" s="26">
        <f>E70/D70*100</f>
        <v>49.642568616814465</v>
      </c>
      <c r="G70" s="26">
        <f t="shared" ref="G70:N70" si="30">G75+G71+G73+G77+G79+G81</f>
        <v>0</v>
      </c>
      <c r="H70" s="26">
        <f t="shared" si="30"/>
        <v>0</v>
      </c>
      <c r="I70" s="26">
        <f t="shared" si="30"/>
        <v>859046</v>
      </c>
      <c r="J70" s="26">
        <f t="shared" si="30"/>
        <v>426452.5</v>
      </c>
      <c r="K70" s="26">
        <f t="shared" si="30"/>
        <v>0</v>
      </c>
      <c r="L70" s="26">
        <f t="shared" si="30"/>
        <v>0</v>
      </c>
      <c r="M70" s="26">
        <f t="shared" si="30"/>
        <v>0</v>
      </c>
      <c r="N70" s="26">
        <f t="shared" si="30"/>
        <v>0</v>
      </c>
      <c r="O70" s="25" t="s">
        <v>184</v>
      </c>
      <c r="P70" s="25" t="s">
        <v>184</v>
      </c>
      <c r="Q70" s="25" t="s">
        <v>184</v>
      </c>
      <c r="R70" s="25" t="s">
        <v>184</v>
      </c>
      <c r="S70" s="25" t="s">
        <v>184</v>
      </c>
    </row>
    <row r="71" spans="1:21" s="10" customFormat="1" ht="32.25" customHeight="1" x14ac:dyDescent="0.25">
      <c r="A71" s="1" t="s">
        <v>37</v>
      </c>
      <c r="B71" s="23" t="s">
        <v>89</v>
      </c>
      <c r="C71" s="37" t="s">
        <v>39</v>
      </c>
      <c r="D71" s="28">
        <f>G71+I71+K71+M71</f>
        <v>36625.4</v>
      </c>
      <c r="E71" s="28">
        <f>H71+J71+L71+N71</f>
        <v>19086.900000000001</v>
      </c>
      <c r="F71" s="28">
        <f>E71/D71*100</f>
        <v>52.11383356905317</v>
      </c>
      <c r="G71" s="29">
        <v>0</v>
      </c>
      <c r="H71" s="29">
        <v>0</v>
      </c>
      <c r="I71" s="28">
        <v>36625.4</v>
      </c>
      <c r="J71" s="28">
        <v>19086.900000000001</v>
      </c>
      <c r="K71" s="29">
        <v>0</v>
      </c>
      <c r="L71" s="29">
        <v>0</v>
      </c>
      <c r="M71" s="29">
        <v>0</v>
      </c>
      <c r="N71" s="29">
        <v>0</v>
      </c>
      <c r="O71" s="37" t="s">
        <v>224</v>
      </c>
      <c r="P71" s="37">
        <v>1</v>
      </c>
      <c r="Q71" s="37">
        <v>1</v>
      </c>
      <c r="R71" s="37" t="s">
        <v>123</v>
      </c>
      <c r="S71" s="37" t="s">
        <v>184</v>
      </c>
    </row>
    <row r="72" spans="1:21" s="18" customFormat="1" ht="101.25" customHeight="1" x14ac:dyDescent="0.25">
      <c r="A72" s="12"/>
      <c r="B72" s="23" t="s">
        <v>56</v>
      </c>
      <c r="C72" s="58"/>
      <c r="D72" s="58"/>
      <c r="E72" s="58"/>
      <c r="F72" s="58"/>
      <c r="G72" s="58"/>
      <c r="H72" s="58"/>
      <c r="I72" s="58"/>
      <c r="J72" s="58"/>
      <c r="K72" s="58"/>
      <c r="L72" s="58"/>
      <c r="M72" s="58"/>
      <c r="N72" s="58"/>
      <c r="O72" s="58"/>
      <c r="P72" s="58"/>
      <c r="Q72" s="58"/>
      <c r="R72" s="58"/>
      <c r="S72" s="58"/>
      <c r="T72" s="16"/>
      <c r="U72" s="17"/>
    </row>
    <row r="73" spans="1:21" s="10" customFormat="1" ht="114.75" x14ac:dyDescent="0.25">
      <c r="A73" s="1" t="s">
        <v>38</v>
      </c>
      <c r="B73" s="23" t="s">
        <v>126</v>
      </c>
      <c r="C73" s="37" t="s">
        <v>13</v>
      </c>
      <c r="D73" s="28">
        <f>G73+I73+K73+M73</f>
        <v>561098.39999999991</v>
      </c>
      <c r="E73" s="28">
        <f>H73+J73+L73+N73</f>
        <v>273535.7</v>
      </c>
      <c r="F73" s="28">
        <f>E73/D73*100</f>
        <v>48.75004099102761</v>
      </c>
      <c r="G73" s="29">
        <v>0</v>
      </c>
      <c r="H73" s="29">
        <v>0</v>
      </c>
      <c r="I73" s="28">
        <f>561006.7+91.7</f>
        <v>561098.39999999991</v>
      </c>
      <c r="J73" s="28">
        <f>273501.4+34.3</f>
        <v>273535.7</v>
      </c>
      <c r="K73" s="29">
        <v>0</v>
      </c>
      <c r="L73" s="29">
        <v>0</v>
      </c>
      <c r="M73" s="29">
        <v>0</v>
      </c>
      <c r="N73" s="29">
        <v>0</v>
      </c>
      <c r="O73" s="37" t="s">
        <v>227</v>
      </c>
      <c r="P73" s="37">
        <v>100</v>
      </c>
      <c r="Q73" s="37">
        <v>100</v>
      </c>
      <c r="R73" s="40" t="s">
        <v>299</v>
      </c>
      <c r="S73" s="37" t="s">
        <v>184</v>
      </c>
    </row>
    <row r="74" spans="1:21" s="18" customFormat="1" ht="106.5" customHeight="1" x14ac:dyDescent="0.25">
      <c r="A74" s="12"/>
      <c r="B74" s="23" t="s">
        <v>56</v>
      </c>
      <c r="C74" s="58"/>
      <c r="D74" s="58"/>
      <c r="E74" s="58"/>
      <c r="F74" s="58"/>
      <c r="G74" s="58"/>
      <c r="H74" s="58"/>
      <c r="I74" s="58"/>
      <c r="J74" s="58"/>
      <c r="K74" s="58"/>
      <c r="L74" s="58"/>
      <c r="M74" s="58"/>
      <c r="N74" s="58"/>
      <c r="O74" s="58"/>
      <c r="P74" s="58"/>
      <c r="Q74" s="58"/>
      <c r="R74" s="58"/>
      <c r="S74" s="58"/>
      <c r="T74" s="16"/>
      <c r="U74" s="17"/>
    </row>
    <row r="75" spans="1:21" s="10" customFormat="1" ht="90" customHeight="1" x14ac:dyDescent="0.25">
      <c r="A75" s="1" t="s">
        <v>40</v>
      </c>
      <c r="B75" s="23" t="s">
        <v>127</v>
      </c>
      <c r="C75" s="37" t="s">
        <v>13</v>
      </c>
      <c r="D75" s="28">
        <f t="shared" si="4"/>
        <v>38004.400000000001</v>
      </c>
      <c r="E75" s="28">
        <f t="shared" si="4"/>
        <v>19141.3</v>
      </c>
      <c r="F75" s="28">
        <f t="shared" si="11"/>
        <v>50.366010251444571</v>
      </c>
      <c r="G75" s="28">
        <v>0</v>
      </c>
      <c r="H75" s="28">
        <v>0</v>
      </c>
      <c r="I75" s="28">
        <v>38004.400000000001</v>
      </c>
      <c r="J75" s="28">
        <v>19141.3</v>
      </c>
      <c r="K75" s="28">
        <v>0</v>
      </c>
      <c r="L75" s="28">
        <v>0</v>
      </c>
      <c r="M75" s="28">
        <v>0</v>
      </c>
      <c r="N75" s="28">
        <v>0</v>
      </c>
      <c r="O75" s="37" t="s">
        <v>228</v>
      </c>
      <c r="P75" s="37">
        <v>30</v>
      </c>
      <c r="Q75" s="37">
        <v>30</v>
      </c>
      <c r="R75" s="37" t="s">
        <v>123</v>
      </c>
      <c r="S75" s="37" t="s">
        <v>184</v>
      </c>
    </row>
    <row r="76" spans="1:21" s="18" customFormat="1" ht="101.25" customHeight="1" x14ac:dyDescent="0.25">
      <c r="A76" s="12"/>
      <c r="B76" s="23" t="s">
        <v>56</v>
      </c>
      <c r="C76" s="58"/>
      <c r="D76" s="58"/>
      <c r="E76" s="58"/>
      <c r="F76" s="58"/>
      <c r="G76" s="58"/>
      <c r="H76" s="58"/>
      <c r="I76" s="58"/>
      <c r="J76" s="58"/>
      <c r="K76" s="58"/>
      <c r="L76" s="58"/>
      <c r="M76" s="58"/>
      <c r="N76" s="58"/>
      <c r="O76" s="58"/>
      <c r="P76" s="58"/>
      <c r="Q76" s="58"/>
      <c r="R76" s="58"/>
      <c r="S76" s="58"/>
      <c r="T76" s="16"/>
      <c r="U76" s="17"/>
    </row>
    <row r="77" spans="1:21" s="10" customFormat="1" ht="92.25" customHeight="1" x14ac:dyDescent="0.25">
      <c r="A77" s="1" t="s">
        <v>90</v>
      </c>
      <c r="B77" s="23" t="s">
        <v>91</v>
      </c>
      <c r="C77" s="37" t="s">
        <v>92</v>
      </c>
      <c r="D77" s="28">
        <f t="shared" ref="D77:E77" si="31">G77+I77+K77+M77</f>
        <v>507.5</v>
      </c>
      <c r="E77" s="28">
        <f t="shared" si="31"/>
        <v>0</v>
      </c>
      <c r="F77" s="28">
        <f t="shared" ref="F77" si="32">E77/D77*100</f>
        <v>0</v>
      </c>
      <c r="G77" s="29">
        <v>0</v>
      </c>
      <c r="H77" s="29">
        <v>0</v>
      </c>
      <c r="I77" s="28">
        <v>507.5</v>
      </c>
      <c r="J77" s="28">
        <v>0</v>
      </c>
      <c r="K77" s="29">
        <v>0</v>
      </c>
      <c r="L77" s="29">
        <v>0</v>
      </c>
      <c r="M77" s="29">
        <v>0</v>
      </c>
      <c r="N77" s="29">
        <v>0</v>
      </c>
      <c r="O77" s="37" t="s">
        <v>229</v>
      </c>
      <c r="P77" s="37" t="s">
        <v>123</v>
      </c>
      <c r="Q77" s="37" t="s">
        <v>123</v>
      </c>
      <c r="R77" s="37" t="s">
        <v>123</v>
      </c>
      <c r="S77" s="37" t="s">
        <v>184</v>
      </c>
    </row>
    <row r="78" spans="1:21" s="18" customFormat="1" ht="101.25" customHeight="1" x14ac:dyDescent="0.25">
      <c r="A78" s="12"/>
      <c r="B78" s="23" t="s">
        <v>56</v>
      </c>
      <c r="C78" s="58"/>
      <c r="D78" s="58"/>
      <c r="E78" s="58"/>
      <c r="F78" s="58"/>
      <c r="G78" s="58"/>
      <c r="H78" s="58"/>
      <c r="I78" s="58"/>
      <c r="J78" s="58"/>
      <c r="K78" s="58"/>
      <c r="L78" s="58"/>
      <c r="M78" s="58"/>
      <c r="N78" s="58"/>
      <c r="O78" s="58"/>
      <c r="P78" s="58"/>
      <c r="Q78" s="58"/>
      <c r="R78" s="58"/>
      <c r="S78" s="58"/>
      <c r="T78" s="16"/>
      <c r="U78" s="17"/>
    </row>
    <row r="79" spans="1:21" s="10" customFormat="1" ht="38.25" x14ac:dyDescent="0.25">
      <c r="A79" s="1" t="s">
        <v>157</v>
      </c>
      <c r="B79" s="23" t="s">
        <v>158</v>
      </c>
      <c r="C79" s="37" t="s">
        <v>29</v>
      </c>
      <c r="D79" s="28">
        <f t="shared" ref="D79:E79" si="33">G79+I79+K79+M79</f>
        <v>400</v>
      </c>
      <c r="E79" s="28">
        <f t="shared" si="33"/>
        <v>375</v>
      </c>
      <c r="F79" s="28">
        <f t="shared" ref="F79" si="34">E79/D79*100</f>
        <v>93.75</v>
      </c>
      <c r="G79" s="29">
        <v>0</v>
      </c>
      <c r="H79" s="29">
        <v>0</v>
      </c>
      <c r="I79" s="28">
        <v>400</v>
      </c>
      <c r="J79" s="28">
        <v>375</v>
      </c>
      <c r="K79" s="29">
        <v>0</v>
      </c>
      <c r="L79" s="29">
        <v>0</v>
      </c>
      <c r="M79" s="29">
        <v>0</v>
      </c>
      <c r="N79" s="29">
        <v>0</v>
      </c>
      <c r="O79" s="37" t="s">
        <v>230</v>
      </c>
      <c r="P79" s="37">
        <v>14</v>
      </c>
      <c r="Q79" s="37">
        <v>14</v>
      </c>
      <c r="R79" s="49" t="s">
        <v>312</v>
      </c>
      <c r="S79" s="37" t="s">
        <v>184</v>
      </c>
    </row>
    <row r="80" spans="1:21" s="18" customFormat="1" ht="104.25" customHeight="1" x14ac:dyDescent="0.25">
      <c r="A80" s="12"/>
      <c r="B80" s="23" t="s">
        <v>56</v>
      </c>
      <c r="C80" s="58"/>
      <c r="D80" s="58"/>
      <c r="E80" s="58"/>
      <c r="F80" s="58"/>
      <c r="G80" s="58"/>
      <c r="H80" s="58"/>
      <c r="I80" s="58"/>
      <c r="J80" s="58"/>
      <c r="K80" s="58"/>
      <c r="L80" s="58"/>
      <c r="M80" s="58"/>
      <c r="N80" s="58"/>
      <c r="O80" s="58"/>
      <c r="P80" s="58"/>
      <c r="Q80" s="58"/>
      <c r="R80" s="58"/>
      <c r="S80" s="58"/>
      <c r="T80" s="16"/>
      <c r="U80" s="17"/>
    </row>
    <row r="81" spans="1:21" s="10" customFormat="1" ht="153" x14ac:dyDescent="0.25">
      <c r="A81" s="1" t="s">
        <v>144</v>
      </c>
      <c r="B81" s="23" t="s">
        <v>145</v>
      </c>
      <c r="C81" s="37" t="s">
        <v>121</v>
      </c>
      <c r="D81" s="28">
        <f t="shared" ref="D81:E81" si="35">G81+I81+K81+M81</f>
        <v>222410.3</v>
      </c>
      <c r="E81" s="28">
        <f t="shared" si="35"/>
        <v>114313.60000000001</v>
      </c>
      <c r="F81" s="28">
        <f t="shared" ref="F81" si="36">E81/D81*100</f>
        <v>51.3976196246307</v>
      </c>
      <c r="G81" s="28">
        <v>0</v>
      </c>
      <c r="H81" s="28">
        <v>0</v>
      </c>
      <c r="I81" s="28">
        <v>222410.3</v>
      </c>
      <c r="J81" s="28">
        <v>114313.60000000001</v>
      </c>
      <c r="K81" s="29">
        <v>0</v>
      </c>
      <c r="L81" s="29">
        <v>0</v>
      </c>
      <c r="M81" s="29">
        <v>0</v>
      </c>
      <c r="N81" s="29">
        <v>0</v>
      </c>
      <c r="O81" s="37" t="s">
        <v>231</v>
      </c>
      <c r="P81" s="37">
        <v>100</v>
      </c>
      <c r="Q81" s="37">
        <v>100</v>
      </c>
      <c r="R81" s="39" t="s">
        <v>234</v>
      </c>
      <c r="S81" s="37" t="s">
        <v>184</v>
      </c>
    </row>
    <row r="82" spans="1:21" s="18" customFormat="1" ht="102.75" customHeight="1" x14ac:dyDescent="0.25">
      <c r="A82" s="12"/>
      <c r="B82" s="23" t="s">
        <v>56</v>
      </c>
      <c r="C82" s="58"/>
      <c r="D82" s="58"/>
      <c r="E82" s="58"/>
      <c r="F82" s="58"/>
      <c r="G82" s="58"/>
      <c r="H82" s="58"/>
      <c r="I82" s="58"/>
      <c r="J82" s="58"/>
      <c r="K82" s="58"/>
      <c r="L82" s="58"/>
      <c r="M82" s="58"/>
      <c r="N82" s="58"/>
      <c r="O82" s="58"/>
      <c r="P82" s="58"/>
      <c r="Q82" s="58"/>
      <c r="R82" s="58"/>
      <c r="S82" s="58"/>
      <c r="T82" s="16"/>
      <c r="U82" s="17"/>
    </row>
    <row r="83" spans="1:21" s="10" customFormat="1" ht="25.5" x14ac:dyDescent="0.25">
      <c r="A83" s="1" t="s">
        <v>93</v>
      </c>
      <c r="B83" s="5" t="s">
        <v>94</v>
      </c>
      <c r="C83" s="25" t="s">
        <v>184</v>
      </c>
      <c r="D83" s="26">
        <f>G83+I83+K83+M83</f>
        <v>2950470.0000000005</v>
      </c>
      <c r="E83" s="26">
        <f>H83+J83+L83+N83</f>
        <v>1472567.2000000002</v>
      </c>
      <c r="F83" s="26">
        <f>E83/D83*100</f>
        <v>49.909580507512366</v>
      </c>
      <c r="G83" s="26">
        <f>G84+G86+G88+G90+G92</f>
        <v>1712493.8000000003</v>
      </c>
      <c r="H83" s="26">
        <f t="shared" ref="H83:N83" si="37">H84+H86+H88+H90+H92</f>
        <v>1210408.8000000003</v>
      </c>
      <c r="I83" s="26">
        <f t="shared" si="37"/>
        <v>1142371.7000000002</v>
      </c>
      <c r="J83" s="26">
        <f t="shared" si="37"/>
        <v>214017.99999999997</v>
      </c>
      <c r="K83" s="26">
        <f t="shared" si="37"/>
        <v>95604.5</v>
      </c>
      <c r="L83" s="26">
        <f t="shared" si="37"/>
        <v>48140.4</v>
      </c>
      <c r="M83" s="26">
        <f t="shared" si="37"/>
        <v>0</v>
      </c>
      <c r="N83" s="26">
        <f t="shared" si="37"/>
        <v>0</v>
      </c>
      <c r="O83" s="25" t="s">
        <v>184</v>
      </c>
      <c r="P83" s="25" t="s">
        <v>184</v>
      </c>
      <c r="Q83" s="25" t="s">
        <v>184</v>
      </c>
      <c r="R83" s="25" t="s">
        <v>184</v>
      </c>
      <c r="S83" s="25" t="s">
        <v>184</v>
      </c>
    </row>
    <row r="84" spans="1:21" s="10" customFormat="1" ht="129" customHeight="1" x14ac:dyDescent="0.25">
      <c r="A84" s="1" t="s">
        <v>95</v>
      </c>
      <c r="B84" s="23" t="s">
        <v>232</v>
      </c>
      <c r="C84" s="49" t="s">
        <v>136</v>
      </c>
      <c r="D84" s="28">
        <f t="shared" ref="D84:E84" si="38">G84+I84+K84+M84</f>
        <v>486243.7</v>
      </c>
      <c r="E84" s="28">
        <f t="shared" si="38"/>
        <v>199011.5</v>
      </c>
      <c r="F84" s="28">
        <f t="shared" ref="F84" si="39">E84/D84*100</f>
        <v>40.928345189870839</v>
      </c>
      <c r="G84" s="28">
        <f>118787.5+40109</f>
        <v>158896.5</v>
      </c>
      <c r="H84" s="28">
        <v>116226.5</v>
      </c>
      <c r="I84" s="28">
        <v>327347.20000000001</v>
      </c>
      <c r="J84" s="28">
        <v>82785</v>
      </c>
      <c r="K84" s="28">
        <v>0</v>
      </c>
      <c r="L84" s="28">
        <v>0</v>
      </c>
      <c r="M84" s="29">
        <v>0</v>
      </c>
      <c r="N84" s="29">
        <v>0</v>
      </c>
      <c r="O84" s="49" t="s">
        <v>233</v>
      </c>
      <c r="P84" s="49" t="s">
        <v>123</v>
      </c>
      <c r="Q84" s="49" t="s">
        <v>123</v>
      </c>
      <c r="R84" s="49" t="s">
        <v>284</v>
      </c>
      <c r="S84" s="48" t="s">
        <v>184</v>
      </c>
    </row>
    <row r="85" spans="1:21" s="18" customFormat="1" ht="102.75" customHeight="1" x14ac:dyDescent="0.25">
      <c r="A85" s="12"/>
      <c r="B85" s="23" t="s">
        <v>56</v>
      </c>
      <c r="C85" s="70" t="s">
        <v>316</v>
      </c>
      <c r="D85" s="70"/>
      <c r="E85" s="70"/>
      <c r="F85" s="70"/>
      <c r="G85" s="70"/>
      <c r="H85" s="70"/>
      <c r="I85" s="70"/>
      <c r="J85" s="70"/>
      <c r="K85" s="70"/>
      <c r="L85" s="70"/>
      <c r="M85" s="70"/>
      <c r="N85" s="70"/>
      <c r="O85" s="70"/>
      <c r="P85" s="70"/>
      <c r="Q85" s="70"/>
      <c r="R85" s="70"/>
      <c r="S85" s="70"/>
      <c r="T85" s="16"/>
      <c r="U85" s="17"/>
    </row>
    <row r="86" spans="1:21" s="10" customFormat="1" ht="90" customHeight="1" x14ac:dyDescent="0.25">
      <c r="A86" s="1" t="s">
        <v>159</v>
      </c>
      <c r="B86" s="23" t="s">
        <v>160</v>
      </c>
      <c r="C86" s="37" t="s">
        <v>153</v>
      </c>
      <c r="D86" s="28">
        <f>G86+I86+K86+M86</f>
        <v>838285.20000000007</v>
      </c>
      <c r="E86" s="28">
        <f t="shared" ref="E86" si="40">H86+J86+L86+N86</f>
        <v>248029.7</v>
      </c>
      <c r="F86" s="28">
        <f t="shared" ref="F86" si="41">E86/D86*100</f>
        <v>29.587746509183273</v>
      </c>
      <c r="G86" s="28">
        <v>622659.4</v>
      </c>
      <c r="H86" s="28">
        <v>178952.4</v>
      </c>
      <c r="I86" s="28">
        <v>181760.7</v>
      </c>
      <c r="J86" s="28">
        <v>59336.800000000003</v>
      </c>
      <c r="K86" s="28">
        <v>33865.1</v>
      </c>
      <c r="L86" s="28">
        <v>9740.5</v>
      </c>
      <c r="M86" s="29">
        <v>0</v>
      </c>
      <c r="N86" s="29">
        <v>0</v>
      </c>
      <c r="O86" s="37" t="s">
        <v>235</v>
      </c>
      <c r="P86" s="37" t="s">
        <v>123</v>
      </c>
      <c r="Q86" s="37" t="s">
        <v>123</v>
      </c>
      <c r="R86" s="42" t="s">
        <v>285</v>
      </c>
      <c r="S86" s="37" t="s">
        <v>184</v>
      </c>
    </row>
    <row r="87" spans="1:21" s="18" customFormat="1" ht="99.75" customHeight="1" x14ac:dyDescent="0.25">
      <c r="A87" s="12"/>
      <c r="B87" s="23" t="s">
        <v>56</v>
      </c>
      <c r="C87" s="58"/>
      <c r="D87" s="58"/>
      <c r="E87" s="58"/>
      <c r="F87" s="58"/>
      <c r="G87" s="58"/>
      <c r="H87" s="58"/>
      <c r="I87" s="58"/>
      <c r="J87" s="58"/>
      <c r="K87" s="58"/>
      <c r="L87" s="58"/>
      <c r="M87" s="58"/>
      <c r="N87" s="58"/>
      <c r="O87" s="58"/>
      <c r="P87" s="58"/>
      <c r="Q87" s="58"/>
      <c r="R87" s="58"/>
      <c r="S87" s="58"/>
      <c r="T87" s="16"/>
      <c r="U87" s="17"/>
    </row>
    <row r="88" spans="1:21" s="10" customFormat="1" ht="105.75" customHeight="1" x14ac:dyDescent="0.25">
      <c r="A88" s="1" t="s">
        <v>161</v>
      </c>
      <c r="B88" s="23" t="s">
        <v>162</v>
      </c>
      <c r="C88" s="37" t="s">
        <v>29</v>
      </c>
      <c r="D88" s="28">
        <f t="shared" ref="D88:E88" si="42">G88+I88+K88+M88</f>
        <v>15000</v>
      </c>
      <c r="E88" s="28">
        <f t="shared" si="42"/>
        <v>0</v>
      </c>
      <c r="F88" s="28">
        <f t="shared" ref="F88" si="43">E88/D88*100</f>
        <v>0</v>
      </c>
      <c r="G88" s="28">
        <v>13800</v>
      </c>
      <c r="H88" s="29">
        <v>0</v>
      </c>
      <c r="I88" s="28">
        <v>1200</v>
      </c>
      <c r="J88" s="29">
        <v>0</v>
      </c>
      <c r="K88" s="29">
        <v>0</v>
      </c>
      <c r="L88" s="29">
        <v>0</v>
      </c>
      <c r="M88" s="29">
        <v>0</v>
      </c>
      <c r="N88" s="29">
        <v>0</v>
      </c>
      <c r="O88" s="37" t="s">
        <v>236</v>
      </c>
      <c r="P88" s="37" t="s">
        <v>123</v>
      </c>
      <c r="Q88" s="37" t="s">
        <v>123</v>
      </c>
      <c r="R88" s="37" t="s">
        <v>123</v>
      </c>
      <c r="S88" s="37" t="s">
        <v>184</v>
      </c>
    </row>
    <row r="89" spans="1:21" s="18" customFormat="1" ht="102.75" customHeight="1" x14ac:dyDescent="0.25">
      <c r="A89" s="12"/>
      <c r="B89" s="23" t="s">
        <v>56</v>
      </c>
      <c r="C89" s="58"/>
      <c r="D89" s="58"/>
      <c r="E89" s="58"/>
      <c r="F89" s="58"/>
      <c r="G89" s="58"/>
      <c r="H89" s="58"/>
      <c r="I89" s="58"/>
      <c r="J89" s="58"/>
      <c r="K89" s="58"/>
      <c r="L89" s="58"/>
      <c r="M89" s="58"/>
      <c r="N89" s="58"/>
      <c r="O89" s="58"/>
      <c r="P89" s="58"/>
      <c r="Q89" s="58"/>
      <c r="R89" s="58"/>
      <c r="S89" s="58"/>
      <c r="T89" s="16"/>
      <c r="U89" s="17"/>
    </row>
    <row r="90" spans="1:21" s="10" customFormat="1" ht="70.5" customHeight="1" x14ac:dyDescent="0.25">
      <c r="A90" s="1" t="s">
        <v>163</v>
      </c>
      <c r="B90" s="23" t="s">
        <v>164</v>
      </c>
      <c r="C90" s="37" t="s">
        <v>165</v>
      </c>
      <c r="D90" s="28">
        <f t="shared" ref="D90:E90" si="44">G90+I90+K90+M90</f>
        <v>1543486.5</v>
      </c>
      <c r="E90" s="28">
        <f t="shared" si="44"/>
        <v>959998.60000000009</v>
      </c>
      <c r="F90" s="28">
        <f t="shared" ref="F90" si="45">E90/D90*100</f>
        <v>62.19676038630724</v>
      </c>
      <c r="G90" s="28">
        <v>850357.8</v>
      </c>
      <c r="H90" s="28">
        <v>850357.8</v>
      </c>
      <c r="I90" s="28">
        <f>71240.9+516847.9+43300.3+0.2</f>
        <v>631389.30000000005</v>
      </c>
      <c r="J90" s="28">
        <v>71240.899999999994</v>
      </c>
      <c r="K90" s="28">
        <v>61739.4</v>
      </c>
      <c r="L90" s="28">
        <v>38399.9</v>
      </c>
      <c r="M90" s="29">
        <v>0</v>
      </c>
      <c r="N90" s="29">
        <v>0</v>
      </c>
      <c r="O90" s="37" t="s">
        <v>237</v>
      </c>
      <c r="P90" s="37" t="s">
        <v>123</v>
      </c>
      <c r="Q90" s="37" t="s">
        <v>123</v>
      </c>
      <c r="R90" s="46" t="s">
        <v>286</v>
      </c>
      <c r="S90" s="37" t="s">
        <v>184</v>
      </c>
    </row>
    <row r="91" spans="1:21" s="18" customFormat="1" ht="114.75" x14ac:dyDescent="0.25">
      <c r="A91" s="12"/>
      <c r="B91" s="23" t="s">
        <v>56</v>
      </c>
      <c r="C91" s="58"/>
      <c r="D91" s="58"/>
      <c r="E91" s="58"/>
      <c r="F91" s="58"/>
      <c r="G91" s="58"/>
      <c r="H91" s="58"/>
      <c r="I91" s="58"/>
      <c r="J91" s="58"/>
      <c r="K91" s="58"/>
      <c r="L91" s="58"/>
      <c r="M91" s="58"/>
      <c r="N91" s="58"/>
      <c r="O91" s="58"/>
      <c r="P91" s="58"/>
      <c r="Q91" s="58"/>
      <c r="R91" s="58"/>
      <c r="S91" s="58"/>
      <c r="T91" s="16"/>
      <c r="U91" s="17"/>
    </row>
    <row r="92" spans="1:21" s="10" customFormat="1" ht="104.25" customHeight="1" x14ac:dyDescent="0.25">
      <c r="A92" s="1" t="s">
        <v>238</v>
      </c>
      <c r="B92" s="23" t="s">
        <v>239</v>
      </c>
      <c r="C92" s="39" t="s">
        <v>165</v>
      </c>
      <c r="D92" s="28">
        <f t="shared" ref="D92" si="46">G92+I92+K92+M92</f>
        <v>67454.600000000006</v>
      </c>
      <c r="E92" s="28">
        <f t="shared" ref="E92" si="47">H92+J92+L92+N92</f>
        <v>65527.4</v>
      </c>
      <c r="F92" s="28">
        <f t="shared" ref="F92" si="48">E92/D92*100</f>
        <v>97.142967269837783</v>
      </c>
      <c r="G92" s="28">
        <v>66780.100000000006</v>
      </c>
      <c r="H92" s="28">
        <v>64872.1</v>
      </c>
      <c r="I92" s="28">
        <v>674.5</v>
      </c>
      <c r="J92" s="28">
        <v>655.29999999999995</v>
      </c>
      <c r="K92" s="28">
        <v>0</v>
      </c>
      <c r="L92" s="28">
        <v>0</v>
      </c>
      <c r="M92" s="29">
        <v>0</v>
      </c>
      <c r="N92" s="29">
        <v>0</v>
      </c>
      <c r="O92" s="39" t="s">
        <v>240</v>
      </c>
      <c r="P92" s="39" t="s">
        <v>123</v>
      </c>
      <c r="Q92" s="39" t="s">
        <v>123</v>
      </c>
      <c r="R92" s="42" t="s">
        <v>290</v>
      </c>
      <c r="S92" s="39" t="s">
        <v>184</v>
      </c>
    </row>
    <row r="93" spans="1:21" s="18" customFormat="1" ht="114.75" x14ac:dyDescent="0.25">
      <c r="A93" s="12"/>
      <c r="B93" s="23" t="s">
        <v>56</v>
      </c>
      <c r="C93" s="58"/>
      <c r="D93" s="58"/>
      <c r="E93" s="58"/>
      <c r="F93" s="58"/>
      <c r="G93" s="58"/>
      <c r="H93" s="58"/>
      <c r="I93" s="58"/>
      <c r="J93" s="58"/>
      <c r="K93" s="58"/>
      <c r="L93" s="58"/>
      <c r="M93" s="58"/>
      <c r="N93" s="58"/>
      <c r="O93" s="58"/>
      <c r="P93" s="58"/>
      <c r="Q93" s="58"/>
      <c r="R93" s="58"/>
      <c r="S93" s="58"/>
      <c r="T93" s="16"/>
      <c r="U93" s="17"/>
    </row>
    <row r="94" spans="1:21" s="10" customFormat="1" ht="25.5" x14ac:dyDescent="0.25">
      <c r="A94" s="1" t="s">
        <v>96</v>
      </c>
      <c r="B94" s="5" t="s">
        <v>97</v>
      </c>
      <c r="C94" s="25" t="s">
        <v>184</v>
      </c>
      <c r="D94" s="26">
        <f>D95+D97</f>
        <v>34287.800000000003</v>
      </c>
      <c r="E94" s="26">
        <f>E95+E97</f>
        <v>13188.400000000001</v>
      </c>
      <c r="F94" s="26">
        <f>E94/D94*100</f>
        <v>38.463826783870644</v>
      </c>
      <c r="G94" s="26">
        <f>G95+G97</f>
        <v>33945</v>
      </c>
      <c r="H94" s="26">
        <f>H95+H97</f>
        <v>13056.6</v>
      </c>
      <c r="I94" s="26">
        <f t="shared" ref="I94:N94" si="49">I95+I97</f>
        <v>217.7</v>
      </c>
      <c r="J94" s="26">
        <f t="shared" si="49"/>
        <v>112.19999999999999</v>
      </c>
      <c r="K94" s="26">
        <f t="shared" si="49"/>
        <v>125.1</v>
      </c>
      <c r="L94" s="26">
        <f t="shared" si="49"/>
        <v>19.600000000000001</v>
      </c>
      <c r="M94" s="26">
        <f t="shared" si="49"/>
        <v>0</v>
      </c>
      <c r="N94" s="26">
        <f t="shared" si="49"/>
        <v>0</v>
      </c>
      <c r="O94" s="37" t="s">
        <v>184</v>
      </c>
      <c r="P94" s="37" t="s">
        <v>184</v>
      </c>
      <c r="Q94" s="37" t="s">
        <v>184</v>
      </c>
      <c r="R94" s="37" t="s">
        <v>184</v>
      </c>
      <c r="S94" s="37" t="s">
        <v>184</v>
      </c>
    </row>
    <row r="95" spans="1:21" s="10" customFormat="1" ht="114.75" x14ac:dyDescent="0.25">
      <c r="A95" s="1" t="s">
        <v>241</v>
      </c>
      <c r="B95" s="23" t="s">
        <v>242</v>
      </c>
      <c r="C95" s="37" t="s">
        <v>107</v>
      </c>
      <c r="D95" s="28">
        <f t="shared" ref="D95:E95" si="50">G95+I95+K95+M95</f>
        <v>9258.7000000000007</v>
      </c>
      <c r="E95" s="28">
        <f t="shared" si="50"/>
        <v>9258.7000000000007</v>
      </c>
      <c r="F95" s="28">
        <f t="shared" ref="F95" si="51">E95/D95*100</f>
        <v>100</v>
      </c>
      <c r="G95" s="28">
        <v>9166.1</v>
      </c>
      <c r="H95" s="28">
        <v>9166.1</v>
      </c>
      <c r="I95" s="28">
        <v>92.6</v>
      </c>
      <c r="J95" s="28">
        <v>92.6</v>
      </c>
      <c r="K95" s="29">
        <v>0</v>
      </c>
      <c r="L95" s="29">
        <v>0</v>
      </c>
      <c r="M95" s="29">
        <v>0</v>
      </c>
      <c r="N95" s="29">
        <v>0</v>
      </c>
      <c r="O95" s="37" t="s">
        <v>243</v>
      </c>
      <c r="P95" s="38" t="s">
        <v>123</v>
      </c>
      <c r="Q95" s="38" t="s">
        <v>123</v>
      </c>
      <c r="R95" s="49" t="s">
        <v>313</v>
      </c>
      <c r="S95" s="37" t="s">
        <v>184</v>
      </c>
    </row>
    <row r="96" spans="1:21" s="18" customFormat="1" ht="114.75" x14ac:dyDescent="0.25">
      <c r="A96" s="12"/>
      <c r="B96" s="23" t="s">
        <v>56</v>
      </c>
      <c r="C96" s="58"/>
      <c r="D96" s="58"/>
      <c r="E96" s="58"/>
      <c r="F96" s="58"/>
      <c r="G96" s="58"/>
      <c r="H96" s="58"/>
      <c r="I96" s="58"/>
      <c r="J96" s="58"/>
      <c r="K96" s="58"/>
      <c r="L96" s="58"/>
      <c r="M96" s="58"/>
      <c r="N96" s="58"/>
      <c r="O96" s="58"/>
      <c r="P96" s="58"/>
      <c r="Q96" s="58"/>
      <c r="R96" s="58"/>
      <c r="S96" s="58"/>
      <c r="T96" s="16"/>
      <c r="U96" s="17"/>
    </row>
    <row r="97" spans="1:21" s="10" customFormat="1" ht="95.25" customHeight="1" x14ac:dyDescent="0.25">
      <c r="A97" s="1" t="s">
        <v>245</v>
      </c>
      <c r="B97" s="23" t="s">
        <v>244</v>
      </c>
      <c r="C97" s="37" t="s">
        <v>166</v>
      </c>
      <c r="D97" s="28">
        <f t="shared" ref="D97:E97" si="52">G97+I97+K97+M97</f>
        <v>25029.1</v>
      </c>
      <c r="E97" s="28">
        <f t="shared" si="52"/>
        <v>3929.7</v>
      </c>
      <c r="F97" s="28">
        <f t="shared" ref="F97" si="53">E97/D97*100</f>
        <v>15.700524589377965</v>
      </c>
      <c r="G97" s="28">
        <v>24778.9</v>
      </c>
      <c r="H97" s="28">
        <v>3890.5</v>
      </c>
      <c r="I97" s="28">
        <v>125.1</v>
      </c>
      <c r="J97" s="28">
        <v>19.600000000000001</v>
      </c>
      <c r="K97" s="29">
        <v>125.1</v>
      </c>
      <c r="L97" s="29">
        <v>19.600000000000001</v>
      </c>
      <c r="M97" s="29">
        <v>0</v>
      </c>
      <c r="N97" s="29">
        <v>0</v>
      </c>
      <c r="O97" s="37" t="s">
        <v>246</v>
      </c>
      <c r="P97" s="37" t="s">
        <v>123</v>
      </c>
      <c r="Q97" s="37" t="s">
        <v>123</v>
      </c>
      <c r="R97" s="49" t="s">
        <v>314</v>
      </c>
      <c r="S97" s="37" t="s">
        <v>184</v>
      </c>
    </row>
    <row r="98" spans="1:21" s="18" customFormat="1" ht="101.25" customHeight="1" x14ac:dyDescent="0.25">
      <c r="A98" s="12"/>
      <c r="B98" s="23" t="s">
        <v>56</v>
      </c>
      <c r="C98" s="58"/>
      <c r="D98" s="58"/>
      <c r="E98" s="58"/>
      <c r="F98" s="58"/>
      <c r="G98" s="58"/>
      <c r="H98" s="58"/>
      <c r="I98" s="58"/>
      <c r="J98" s="58"/>
      <c r="K98" s="58"/>
      <c r="L98" s="58"/>
      <c r="M98" s="58"/>
      <c r="N98" s="58"/>
      <c r="O98" s="58"/>
      <c r="P98" s="58"/>
      <c r="Q98" s="58"/>
      <c r="R98" s="58"/>
      <c r="S98" s="58"/>
      <c r="T98" s="16"/>
      <c r="U98" s="17"/>
    </row>
    <row r="99" spans="1:21" s="10" customFormat="1" x14ac:dyDescent="0.25">
      <c r="A99" s="1"/>
      <c r="B99" s="6" t="s">
        <v>50</v>
      </c>
      <c r="C99" s="25" t="s">
        <v>184</v>
      </c>
      <c r="D99" s="26">
        <f>G99+I99+K99+M99</f>
        <v>17573590.800000001</v>
      </c>
      <c r="E99" s="26">
        <f>H99+J99+L99+N99</f>
        <v>9764702.1000000015</v>
      </c>
      <c r="F99" s="26">
        <f>E99/D99*100</f>
        <v>55.564637933870642</v>
      </c>
      <c r="G99" s="26">
        <f t="shared" ref="G99:N99" si="54">G13+G24+G63+G70+G83+G94</f>
        <v>3557936.7</v>
      </c>
      <c r="H99" s="26">
        <f t="shared" si="54"/>
        <v>2165007.8000000003</v>
      </c>
      <c r="I99" s="26">
        <f t="shared" si="54"/>
        <v>13791759.300000001</v>
      </c>
      <c r="J99" s="26">
        <f>J13+J24+J63+J70+J83+J94</f>
        <v>7487492.1000000024</v>
      </c>
      <c r="K99" s="26">
        <f t="shared" si="54"/>
        <v>223894.80000000002</v>
      </c>
      <c r="L99" s="26">
        <f t="shared" si="54"/>
        <v>112202.20000000001</v>
      </c>
      <c r="M99" s="26">
        <f t="shared" si="54"/>
        <v>0</v>
      </c>
      <c r="N99" s="26">
        <f t="shared" si="54"/>
        <v>0</v>
      </c>
      <c r="O99" s="25" t="s">
        <v>184</v>
      </c>
      <c r="P99" s="25" t="s">
        <v>184</v>
      </c>
      <c r="Q99" s="25" t="s">
        <v>184</v>
      </c>
      <c r="R99" s="25" t="s">
        <v>184</v>
      </c>
      <c r="S99" s="25" t="s">
        <v>184</v>
      </c>
    </row>
    <row r="100" spans="1:21" s="10" customFormat="1" ht="51" x14ac:dyDescent="0.25">
      <c r="A100" s="1" t="s">
        <v>42</v>
      </c>
      <c r="B100" s="5" t="s">
        <v>41</v>
      </c>
      <c r="C100" s="25" t="s">
        <v>184</v>
      </c>
      <c r="D100" s="25" t="s">
        <v>184</v>
      </c>
      <c r="E100" s="25" t="s">
        <v>184</v>
      </c>
      <c r="F100" s="25" t="s">
        <v>184</v>
      </c>
      <c r="G100" s="25" t="s">
        <v>184</v>
      </c>
      <c r="H100" s="25" t="s">
        <v>184</v>
      </c>
      <c r="I100" s="25" t="s">
        <v>184</v>
      </c>
      <c r="J100" s="25" t="s">
        <v>184</v>
      </c>
      <c r="K100" s="25" t="s">
        <v>184</v>
      </c>
      <c r="L100" s="25" t="s">
        <v>184</v>
      </c>
      <c r="M100" s="25" t="s">
        <v>184</v>
      </c>
      <c r="N100" s="25" t="s">
        <v>184</v>
      </c>
      <c r="O100" s="25" t="s">
        <v>184</v>
      </c>
      <c r="P100" s="25" t="s">
        <v>184</v>
      </c>
      <c r="Q100" s="25" t="s">
        <v>184</v>
      </c>
      <c r="R100" s="25" t="s">
        <v>184</v>
      </c>
      <c r="S100" s="25" t="s">
        <v>184</v>
      </c>
    </row>
    <row r="101" spans="1:21" s="10" customFormat="1" ht="102" x14ac:dyDescent="0.25">
      <c r="A101" s="1" t="s">
        <v>43</v>
      </c>
      <c r="B101" s="5" t="s">
        <v>44</v>
      </c>
      <c r="C101" s="25" t="s">
        <v>184</v>
      </c>
      <c r="D101" s="26">
        <f>G101+I101+K101+M101</f>
        <v>1567405.2999999998</v>
      </c>
      <c r="E101" s="26">
        <f>H101+J101+L101+N101</f>
        <v>916191.2</v>
      </c>
      <c r="F101" s="26">
        <f>E101/D101*100</f>
        <v>58.452730764659279</v>
      </c>
      <c r="G101" s="26">
        <f>G102+G104+G106+G108+G110+G112+G114+G116+G118+G120</f>
        <v>69327.899999999994</v>
      </c>
      <c r="H101" s="26">
        <f t="shared" ref="H101:N101" si="55">H102+H104+H106+H108+H110+H112+H114+H116+H118+H120</f>
        <v>42674.5</v>
      </c>
      <c r="I101" s="26">
        <f t="shared" si="55"/>
        <v>1498077.4</v>
      </c>
      <c r="J101" s="26">
        <f t="shared" si="55"/>
        <v>873516.7</v>
      </c>
      <c r="K101" s="26">
        <f t="shared" si="55"/>
        <v>0</v>
      </c>
      <c r="L101" s="26">
        <f t="shared" si="55"/>
        <v>0</v>
      </c>
      <c r="M101" s="26">
        <f t="shared" si="55"/>
        <v>0</v>
      </c>
      <c r="N101" s="26">
        <f t="shared" si="55"/>
        <v>0</v>
      </c>
      <c r="O101" s="25" t="s">
        <v>184</v>
      </c>
      <c r="P101" s="25" t="s">
        <v>184</v>
      </c>
      <c r="Q101" s="25" t="s">
        <v>184</v>
      </c>
      <c r="R101" s="25" t="s">
        <v>184</v>
      </c>
      <c r="S101" s="25" t="s">
        <v>184</v>
      </c>
    </row>
    <row r="102" spans="1:21" s="10" customFormat="1" ht="45" customHeight="1" x14ac:dyDescent="0.25">
      <c r="A102" s="1" t="s">
        <v>98</v>
      </c>
      <c r="B102" s="23" t="s">
        <v>99</v>
      </c>
      <c r="C102" s="37" t="s">
        <v>121</v>
      </c>
      <c r="D102" s="28">
        <f t="shared" si="4"/>
        <v>1145936</v>
      </c>
      <c r="E102" s="28">
        <f t="shared" si="4"/>
        <v>702703.2</v>
      </c>
      <c r="F102" s="28">
        <f t="shared" si="11"/>
        <v>61.32133033607461</v>
      </c>
      <c r="G102" s="29">
        <v>0</v>
      </c>
      <c r="H102" s="29">
        <v>0</v>
      </c>
      <c r="I102" s="28">
        <f>330274.6+815661.4</f>
        <v>1145936</v>
      </c>
      <c r="J102" s="28">
        <f>210860.4+491842.8</f>
        <v>702703.2</v>
      </c>
      <c r="K102" s="29">
        <v>0</v>
      </c>
      <c r="L102" s="29">
        <v>0</v>
      </c>
      <c r="M102" s="29">
        <v>0</v>
      </c>
      <c r="N102" s="29">
        <v>0</v>
      </c>
      <c r="O102" s="37" t="s">
        <v>203</v>
      </c>
      <c r="P102" s="37">
        <v>16</v>
      </c>
      <c r="Q102" s="37">
        <v>16</v>
      </c>
      <c r="R102" s="37" t="s">
        <v>123</v>
      </c>
      <c r="S102" s="37" t="s">
        <v>184</v>
      </c>
    </row>
    <row r="103" spans="1:21" s="18" customFormat="1" ht="103.5" customHeight="1" x14ac:dyDescent="0.25">
      <c r="A103" s="12"/>
      <c r="B103" s="23" t="s">
        <v>56</v>
      </c>
      <c r="C103" s="58"/>
      <c r="D103" s="58"/>
      <c r="E103" s="58"/>
      <c r="F103" s="58"/>
      <c r="G103" s="58"/>
      <c r="H103" s="58"/>
      <c r="I103" s="58"/>
      <c r="J103" s="58"/>
      <c r="K103" s="58"/>
      <c r="L103" s="58"/>
      <c r="M103" s="58"/>
      <c r="N103" s="58"/>
      <c r="O103" s="58"/>
      <c r="P103" s="58"/>
      <c r="Q103" s="58"/>
      <c r="R103" s="58"/>
      <c r="S103" s="58"/>
      <c r="T103" s="16"/>
      <c r="U103" s="17"/>
    </row>
    <row r="104" spans="1:21" s="10" customFormat="1" ht="51" customHeight="1" x14ac:dyDescent="0.25">
      <c r="A104" s="1" t="s">
        <v>110</v>
      </c>
      <c r="B104" s="23" t="s">
        <v>111</v>
      </c>
      <c r="C104" s="37" t="s">
        <v>121</v>
      </c>
      <c r="D104" s="28">
        <f t="shared" ref="D104:E104" si="56">G104+I104+K104+M104</f>
        <v>6470</v>
      </c>
      <c r="E104" s="28">
        <f t="shared" si="56"/>
        <v>3653.7</v>
      </c>
      <c r="F104" s="28">
        <f t="shared" ref="F104" si="57">E104/D104*100</f>
        <v>56.471406491499224</v>
      </c>
      <c r="G104" s="29">
        <v>0</v>
      </c>
      <c r="H104" s="29">
        <v>0</v>
      </c>
      <c r="I104" s="28">
        <v>6470</v>
      </c>
      <c r="J104" s="28">
        <v>3653.7</v>
      </c>
      <c r="K104" s="29">
        <v>0</v>
      </c>
      <c r="L104" s="29">
        <v>0</v>
      </c>
      <c r="M104" s="29">
        <v>0</v>
      </c>
      <c r="N104" s="29">
        <v>0</v>
      </c>
      <c r="O104" s="37" t="s">
        <v>247</v>
      </c>
      <c r="P104" s="37">
        <v>2</v>
      </c>
      <c r="Q104" s="37">
        <v>2</v>
      </c>
      <c r="R104" s="42" t="s">
        <v>300</v>
      </c>
      <c r="S104" s="37" t="s">
        <v>184</v>
      </c>
    </row>
    <row r="105" spans="1:21" s="18" customFormat="1" ht="103.5" customHeight="1" x14ac:dyDescent="0.25">
      <c r="A105" s="12"/>
      <c r="B105" s="23" t="s">
        <v>56</v>
      </c>
      <c r="C105" s="58"/>
      <c r="D105" s="58"/>
      <c r="E105" s="58"/>
      <c r="F105" s="58"/>
      <c r="G105" s="58"/>
      <c r="H105" s="58"/>
      <c r="I105" s="58"/>
      <c r="J105" s="58"/>
      <c r="K105" s="58"/>
      <c r="L105" s="58"/>
      <c r="M105" s="58"/>
      <c r="N105" s="58"/>
      <c r="O105" s="58"/>
      <c r="P105" s="58"/>
      <c r="Q105" s="58"/>
      <c r="R105" s="58"/>
      <c r="S105" s="58"/>
      <c r="T105" s="16"/>
      <c r="U105" s="17"/>
    </row>
    <row r="106" spans="1:21" s="10" customFormat="1" ht="68.25" customHeight="1" x14ac:dyDescent="0.25">
      <c r="A106" s="1" t="s">
        <v>133</v>
      </c>
      <c r="B106" s="23" t="s">
        <v>134</v>
      </c>
      <c r="C106" s="37" t="s">
        <v>121</v>
      </c>
      <c r="D106" s="28">
        <f t="shared" ref="D106:E106" si="58">G106+I106+K106+M106</f>
        <v>0</v>
      </c>
      <c r="E106" s="28">
        <f t="shared" si="58"/>
        <v>0</v>
      </c>
      <c r="F106" s="28">
        <v>0</v>
      </c>
      <c r="G106" s="29">
        <v>0</v>
      </c>
      <c r="H106" s="29">
        <v>0</v>
      </c>
      <c r="I106" s="28">
        <v>0</v>
      </c>
      <c r="J106" s="28">
        <v>0</v>
      </c>
      <c r="K106" s="29">
        <v>0</v>
      </c>
      <c r="L106" s="29">
        <v>0</v>
      </c>
      <c r="M106" s="29">
        <v>0</v>
      </c>
      <c r="N106" s="29">
        <v>0</v>
      </c>
      <c r="O106" s="37" t="s">
        <v>248</v>
      </c>
      <c r="P106" s="37" t="s">
        <v>123</v>
      </c>
      <c r="Q106" s="37" t="s">
        <v>123</v>
      </c>
      <c r="R106" s="37" t="s">
        <v>123</v>
      </c>
      <c r="S106" s="37" t="s">
        <v>184</v>
      </c>
    </row>
    <row r="107" spans="1:21" s="18" customFormat="1" ht="102.75" customHeight="1" x14ac:dyDescent="0.25">
      <c r="A107" s="12"/>
      <c r="B107" s="23" t="s">
        <v>56</v>
      </c>
      <c r="C107" s="58"/>
      <c r="D107" s="58"/>
      <c r="E107" s="58"/>
      <c r="F107" s="58"/>
      <c r="G107" s="58"/>
      <c r="H107" s="58"/>
      <c r="I107" s="58"/>
      <c r="J107" s="58"/>
      <c r="K107" s="58"/>
      <c r="L107" s="58"/>
      <c r="M107" s="58"/>
      <c r="N107" s="58"/>
      <c r="O107" s="58"/>
      <c r="P107" s="58"/>
      <c r="Q107" s="58"/>
      <c r="R107" s="58"/>
      <c r="S107" s="58"/>
      <c r="T107" s="16"/>
      <c r="U107" s="17"/>
    </row>
    <row r="108" spans="1:21" s="10" customFormat="1" ht="39.75" customHeight="1" x14ac:dyDescent="0.25">
      <c r="A108" s="1" t="s">
        <v>140</v>
      </c>
      <c r="B108" s="23" t="s">
        <v>139</v>
      </c>
      <c r="C108" s="37" t="s">
        <v>121</v>
      </c>
      <c r="D108" s="28">
        <f t="shared" ref="D108:E108" si="59">G108+I108+K108+M108</f>
        <v>17268</v>
      </c>
      <c r="E108" s="28">
        <f t="shared" si="59"/>
        <v>8622.1</v>
      </c>
      <c r="F108" s="28">
        <f t="shared" ref="F108" si="60">E108/D108*100</f>
        <v>49.931086402594396</v>
      </c>
      <c r="G108" s="29">
        <v>0</v>
      </c>
      <c r="H108" s="29">
        <v>0</v>
      </c>
      <c r="I108" s="28">
        <v>17268</v>
      </c>
      <c r="J108" s="28">
        <v>8622.1</v>
      </c>
      <c r="K108" s="29">
        <v>0</v>
      </c>
      <c r="L108" s="29">
        <v>0</v>
      </c>
      <c r="M108" s="29">
        <v>0</v>
      </c>
      <c r="N108" s="29">
        <v>0</v>
      </c>
      <c r="O108" s="37" t="s">
        <v>203</v>
      </c>
      <c r="P108" s="37">
        <v>1</v>
      </c>
      <c r="Q108" s="37">
        <v>1</v>
      </c>
      <c r="R108" s="37" t="s">
        <v>123</v>
      </c>
      <c r="S108" s="37" t="s">
        <v>184</v>
      </c>
    </row>
    <row r="109" spans="1:21" s="18" customFormat="1" ht="102.75" customHeight="1" x14ac:dyDescent="0.25">
      <c r="A109" s="12"/>
      <c r="B109" s="23" t="s">
        <v>56</v>
      </c>
      <c r="C109" s="58"/>
      <c r="D109" s="58"/>
      <c r="E109" s="58"/>
      <c r="F109" s="58"/>
      <c r="G109" s="58"/>
      <c r="H109" s="58"/>
      <c r="I109" s="58"/>
      <c r="J109" s="58"/>
      <c r="K109" s="58"/>
      <c r="L109" s="58"/>
      <c r="M109" s="58"/>
      <c r="N109" s="58"/>
      <c r="O109" s="58"/>
      <c r="P109" s="58"/>
      <c r="Q109" s="58"/>
      <c r="R109" s="58"/>
      <c r="S109" s="58"/>
      <c r="T109" s="16"/>
      <c r="U109" s="17"/>
    </row>
    <row r="110" spans="1:21" s="10" customFormat="1" ht="191.25" x14ac:dyDescent="0.25">
      <c r="A110" s="1" t="s">
        <v>142</v>
      </c>
      <c r="B110" s="23" t="s">
        <v>141</v>
      </c>
      <c r="C110" s="37" t="s">
        <v>121</v>
      </c>
      <c r="D110" s="28">
        <f t="shared" ref="D110:E110" si="61">G110+I110+K110+M110</f>
        <v>29685.200000000001</v>
      </c>
      <c r="E110" s="28">
        <f t="shared" si="61"/>
        <v>18509.3</v>
      </c>
      <c r="F110" s="28">
        <f t="shared" ref="F110" si="62">E110/D110*100</f>
        <v>62.351946424480886</v>
      </c>
      <c r="G110" s="29">
        <v>0</v>
      </c>
      <c r="H110" s="29">
        <v>0</v>
      </c>
      <c r="I110" s="28">
        <v>29685.200000000001</v>
      </c>
      <c r="J110" s="28">
        <v>18509.3</v>
      </c>
      <c r="K110" s="29">
        <v>0</v>
      </c>
      <c r="L110" s="29">
        <v>0</v>
      </c>
      <c r="M110" s="29">
        <v>0</v>
      </c>
      <c r="N110" s="29">
        <v>0</v>
      </c>
      <c r="O110" s="37" t="s">
        <v>249</v>
      </c>
      <c r="P110" s="37">
        <v>100</v>
      </c>
      <c r="Q110" s="37">
        <v>100</v>
      </c>
      <c r="R110" s="37" t="s">
        <v>193</v>
      </c>
      <c r="S110" s="37" t="s">
        <v>184</v>
      </c>
    </row>
    <row r="111" spans="1:21" s="18" customFormat="1" ht="99.75" customHeight="1" x14ac:dyDescent="0.25">
      <c r="A111" s="12"/>
      <c r="B111" s="23" t="s">
        <v>56</v>
      </c>
      <c r="C111" s="58"/>
      <c r="D111" s="58"/>
      <c r="E111" s="58"/>
      <c r="F111" s="58"/>
      <c r="G111" s="58"/>
      <c r="H111" s="58"/>
      <c r="I111" s="58"/>
      <c r="J111" s="58"/>
      <c r="K111" s="58"/>
      <c r="L111" s="58"/>
      <c r="M111" s="58"/>
      <c r="N111" s="58"/>
      <c r="O111" s="58"/>
      <c r="P111" s="58"/>
      <c r="Q111" s="58"/>
      <c r="R111" s="58"/>
      <c r="S111" s="58"/>
      <c r="T111" s="16"/>
      <c r="U111" s="17"/>
    </row>
    <row r="112" spans="1:21" s="10" customFormat="1" ht="114.75" x14ac:dyDescent="0.25">
      <c r="A112" s="1" t="s">
        <v>146</v>
      </c>
      <c r="B112" s="23" t="s">
        <v>149</v>
      </c>
      <c r="C112" s="37" t="s">
        <v>121</v>
      </c>
      <c r="D112" s="28">
        <f t="shared" ref="D112:E112" si="63">G112+I112+K112+M112</f>
        <v>178775.2</v>
      </c>
      <c r="E112" s="28">
        <f t="shared" si="63"/>
        <v>80944</v>
      </c>
      <c r="F112" s="28">
        <f t="shared" ref="F112" si="64">E112/D112*100</f>
        <v>45.276973539954085</v>
      </c>
      <c r="G112" s="29">
        <v>0</v>
      </c>
      <c r="H112" s="29">
        <v>0</v>
      </c>
      <c r="I112" s="28">
        <f>45980.7+132794.5</f>
        <v>178775.2</v>
      </c>
      <c r="J112" s="28">
        <f>21622.9+59321.1</f>
        <v>80944</v>
      </c>
      <c r="K112" s="29">
        <v>0</v>
      </c>
      <c r="L112" s="29">
        <v>0</v>
      </c>
      <c r="M112" s="29">
        <v>0</v>
      </c>
      <c r="N112" s="29">
        <v>0</v>
      </c>
      <c r="O112" s="37" t="s">
        <v>253</v>
      </c>
      <c r="P112" s="37">
        <v>100</v>
      </c>
      <c r="Q112" s="37">
        <v>100</v>
      </c>
      <c r="R112" s="37" t="s">
        <v>194</v>
      </c>
      <c r="S112" s="37" t="s">
        <v>184</v>
      </c>
    </row>
    <row r="113" spans="1:21" s="18" customFormat="1" ht="102.75" customHeight="1" x14ac:dyDescent="0.25">
      <c r="A113" s="12"/>
      <c r="B113" s="23" t="s">
        <v>56</v>
      </c>
      <c r="C113" s="58"/>
      <c r="D113" s="58"/>
      <c r="E113" s="58"/>
      <c r="F113" s="58"/>
      <c r="G113" s="58"/>
      <c r="H113" s="58"/>
      <c r="I113" s="58"/>
      <c r="J113" s="58"/>
      <c r="K113" s="58"/>
      <c r="L113" s="58"/>
      <c r="M113" s="58"/>
      <c r="N113" s="58"/>
      <c r="O113" s="58"/>
      <c r="P113" s="58"/>
      <c r="Q113" s="58"/>
      <c r="R113" s="58"/>
      <c r="S113" s="58"/>
      <c r="T113" s="16"/>
      <c r="U113" s="17"/>
    </row>
    <row r="114" spans="1:21" s="10" customFormat="1" ht="204" x14ac:dyDescent="0.25">
      <c r="A114" s="1" t="s">
        <v>147</v>
      </c>
      <c r="B114" s="23" t="s">
        <v>192</v>
      </c>
      <c r="C114" s="37" t="s">
        <v>121</v>
      </c>
      <c r="D114" s="28">
        <f t="shared" ref="D114:E114" si="65">G114+I114+K114+M114</f>
        <v>90804</v>
      </c>
      <c r="E114" s="28">
        <f t="shared" si="65"/>
        <v>43621.4</v>
      </c>
      <c r="F114" s="28">
        <f t="shared" ref="F114" si="66">E114/D114*100</f>
        <v>48.039073168582888</v>
      </c>
      <c r="G114" s="29">
        <v>0</v>
      </c>
      <c r="H114" s="29">
        <v>0</v>
      </c>
      <c r="I114" s="28">
        <v>90804</v>
      </c>
      <c r="J114" s="28">
        <v>43621.4</v>
      </c>
      <c r="K114" s="29">
        <v>0</v>
      </c>
      <c r="L114" s="29">
        <v>0</v>
      </c>
      <c r="M114" s="29">
        <v>0</v>
      </c>
      <c r="N114" s="29">
        <v>0</v>
      </c>
      <c r="O114" s="37" t="s">
        <v>250</v>
      </c>
      <c r="P114" s="37">
        <v>100</v>
      </c>
      <c r="Q114" s="37">
        <v>100</v>
      </c>
      <c r="R114" s="37" t="s">
        <v>195</v>
      </c>
      <c r="S114" s="37" t="s">
        <v>184</v>
      </c>
    </row>
    <row r="115" spans="1:21" s="18" customFormat="1" ht="102.75" customHeight="1" x14ac:dyDescent="0.25">
      <c r="A115" s="12"/>
      <c r="B115" s="23" t="s">
        <v>56</v>
      </c>
      <c r="C115" s="58"/>
      <c r="D115" s="58"/>
      <c r="E115" s="58"/>
      <c r="F115" s="58"/>
      <c r="G115" s="58"/>
      <c r="H115" s="58"/>
      <c r="I115" s="58"/>
      <c r="J115" s="58"/>
      <c r="K115" s="58"/>
      <c r="L115" s="58"/>
      <c r="M115" s="58"/>
      <c r="N115" s="58"/>
      <c r="O115" s="58"/>
      <c r="P115" s="58"/>
      <c r="Q115" s="58"/>
      <c r="R115" s="58"/>
      <c r="S115" s="58"/>
      <c r="T115" s="16"/>
      <c r="U115" s="17"/>
    </row>
    <row r="116" spans="1:21" s="10" customFormat="1" ht="63.75" customHeight="1" x14ac:dyDescent="0.25">
      <c r="A116" s="1" t="s">
        <v>148</v>
      </c>
      <c r="B116" s="23" t="s">
        <v>283</v>
      </c>
      <c r="C116" s="37" t="s">
        <v>121</v>
      </c>
      <c r="D116" s="28">
        <f t="shared" ref="D116:E116" si="67">G116+I116+K116+M116</f>
        <v>27911.9</v>
      </c>
      <c r="E116" s="28">
        <f t="shared" si="67"/>
        <v>15047.9</v>
      </c>
      <c r="F116" s="28">
        <f t="shared" ref="F116" si="68">E116/D116*100</f>
        <v>53.912130668281264</v>
      </c>
      <c r="G116" s="29">
        <v>0</v>
      </c>
      <c r="H116" s="29">
        <v>0</v>
      </c>
      <c r="I116" s="28">
        <v>27911.9</v>
      </c>
      <c r="J116" s="28">
        <v>15047.9</v>
      </c>
      <c r="K116" s="29">
        <v>0</v>
      </c>
      <c r="L116" s="29">
        <v>0</v>
      </c>
      <c r="M116" s="29">
        <v>0</v>
      </c>
      <c r="N116" s="29">
        <v>0</v>
      </c>
      <c r="O116" s="37" t="s">
        <v>251</v>
      </c>
      <c r="P116" s="37">
        <v>100</v>
      </c>
      <c r="Q116" s="37">
        <v>100</v>
      </c>
      <c r="R116" s="37" t="s">
        <v>189</v>
      </c>
      <c r="S116" s="37" t="s">
        <v>184</v>
      </c>
    </row>
    <row r="117" spans="1:21" s="18" customFormat="1" ht="102.75" customHeight="1" x14ac:dyDescent="0.25">
      <c r="A117" s="12"/>
      <c r="B117" s="23" t="s">
        <v>56</v>
      </c>
      <c r="C117" s="58"/>
      <c r="D117" s="58"/>
      <c r="E117" s="58"/>
      <c r="F117" s="58"/>
      <c r="G117" s="58"/>
      <c r="H117" s="58"/>
      <c r="I117" s="58"/>
      <c r="J117" s="58"/>
      <c r="K117" s="58"/>
      <c r="L117" s="58"/>
      <c r="M117" s="58"/>
      <c r="N117" s="58"/>
      <c r="O117" s="58"/>
      <c r="P117" s="58"/>
      <c r="Q117" s="58"/>
      <c r="R117" s="58"/>
      <c r="S117" s="58"/>
      <c r="T117" s="16"/>
      <c r="U117" s="17"/>
    </row>
    <row r="118" spans="1:21" s="10" customFormat="1" ht="143.25" customHeight="1" x14ac:dyDescent="0.25">
      <c r="A118" s="1" t="s">
        <v>167</v>
      </c>
      <c r="B118" s="23" t="s">
        <v>176</v>
      </c>
      <c r="C118" s="37" t="s">
        <v>168</v>
      </c>
      <c r="D118" s="28">
        <f t="shared" ref="D118:E118" si="69">G118+I118+K118+M118</f>
        <v>69327.899999999994</v>
      </c>
      <c r="E118" s="28">
        <f t="shared" si="69"/>
        <v>42674.5</v>
      </c>
      <c r="F118" s="28">
        <f t="shared" ref="F118" si="70">E118/D118*100</f>
        <v>61.554583363984783</v>
      </c>
      <c r="G118" s="28">
        <f>56958.7+12369.2</f>
        <v>69327.899999999994</v>
      </c>
      <c r="H118" s="28">
        <f>35821.7+6852.8</f>
        <v>42674.5</v>
      </c>
      <c r="I118" s="28">
        <v>0</v>
      </c>
      <c r="J118" s="28">
        <v>0</v>
      </c>
      <c r="K118" s="29">
        <v>0</v>
      </c>
      <c r="L118" s="29">
        <v>0</v>
      </c>
      <c r="M118" s="29">
        <v>0</v>
      </c>
      <c r="N118" s="29">
        <v>0</v>
      </c>
      <c r="O118" s="37" t="s">
        <v>252</v>
      </c>
      <c r="P118" s="37">
        <v>100</v>
      </c>
      <c r="Q118" s="37">
        <v>100</v>
      </c>
      <c r="R118" s="37" t="s">
        <v>190</v>
      </c>
      <c r="S118" s="38" t="s">
        <v>184</v>
      </c>
    </row>
    <row r="119" spans="1:21" s="18" customFormat="1" ht="103.5" customHeight="1" x14ac:dyDescent="0.25">
      <c r="A119" s="12"/>
      <c r="B119" s="23" t="s">
        <v>56</v>
      </c>
      <c r="C119" s="58"/>
      <c r="D119" s="58"/>
      <c r="E119" s="58"/>
      <c r="F119" s="58"/>
      <c r="G119" s="58"/>
      <c r="H119" s="58"/>
      <c r="I119" s="58"/>
      <c r="J119" s="58"/>
      <c r="K119" s="58"/>
      <c r="L119" s="58"/>
      <c r="M119" s="58"/>
      <c r="N119" s="58"/>
      <c r="O119" s="58"/>
      <c r="P119" s="58"/>
      <c r="Q119" s="58"/>
      <c r="R119" s="58"/>
      <c r="S119" s="58"/>
      <c r="T119" s="16"/>
      <c r="U119" s="17"/>
    </row>
    <row r="120" spans="1:21" s="10" customFormat="1" ht="106.5" customHeight="1" x14ac:dyDescent="0.25">
      <c r="A120" s="1" t="s">
        <v>254</v>
      </c>
      <c r="B120" s="23" t="s">
        <v>255</v>
      </c>
      <c r="C120" s="40" t="s">
        <v>168</v>
      </c>
      <c r="D120" s="28">
        <f t="shared" ref="D120" si="71">G120+I120+K120+M120</f>
        <v>1227.0999999999999</v>
      </c>
      <c r="E120" s="28">
        <f t="shared" ref="E120" si="72">H120+J120+L120+N120</f>
        <v>415.1</v>
      </c>
      <c r="F120" s="28">
        <f t="shared" ref="F120" si="73">E120/D120*100</f>
        <v>33.827723901882493</v>
      </c>
      <c r="G120" s="28">
        <v>0</v>
      </c>
      <c r="H120" s="28">
        <v>0</v>
      </c>
      <c r="I120" s="28">
        <v>1227.0999999999999</v>
      </c>
      <c r="J120" s="28">
        <v>415.1</v>
      </c>
      <c r="K120" s="29">
        <v>0</v>
      </c>
      <c r="L120" s="29">
        <v>0</v>
      </c>
      <c r="M120" s="29">
        <v>0</v>
      </c>
      <c r="N120" s="29">
        <v>0</v>
      </c>
      <c r="O120" s="40" t="s">
        <v>256</v>
      </c>
      <c r="P120" s="40">
        <v>100</v>
      </c>
      <c r="Q120" s="40">
        <v>100</v>
      </c>
      <c r="R120" s="40" t="s">
        <v>261</v>
      </c>
      <c r="S120" s="41" t="s">
        <v>184</v>
      </c>
    </row>
    <row r="121" spans="1:21" s="18" customFormat="1" ht="105" customHeight="1" x14ac:dyDescent="0.25">
      <c r="A121" s="12"/>
      <c r="B121" s="23" t="s">
        <v>56</v>
      </c>
      <c r="C121" s="58"/>
      <c r="D121" s="58"/>
      <c r="E121" s="58"/>
      <c r="F121" s="58"/>
      <c r="G121" s="58"/>
      <c r="H121" s="58"/>
      <c r="I121" s="58"/>
      <c r="J121" s="58"/>
      <c r="K121" s="58"/>
      <c r="L121" s="58"/>
      <c r="M121" s="58"/>
      <c r="N121" s="58"/>
      <c r="O121" s="58"/>
      <c r="P121" s="58"/>
      <c r="Q121" s="58"/>
      <c r="R121" s="58"/>
      <c r="S121" s="58"/>
      <c r="T121" s="16"/>
      <c r="U121" s="17"/>
    </row>
    <row r="122" spans="1:21" s="45" customFormat="1" ht="63.75" x14ac:dyDescent="0.25">
      <c r="A122" s="43" t="s">
        <v>257</v>
      </c>
      <c r="B122" s="44" t="s">
        <v>258</v>
      </c>
      <c r="C122" s="25"/>
      <c r="D122" s="26">
        <f>G122+I122+K122+M122</f>
        <v>23872.2</v>
      </c>
      <c r="E122" s="26">
        <f>H122+J122+L122+N122</f>
        <v>17571.900000000001</v>
      </c>
      <c r="F122" s="26">
        <f>E122/D122*100</f>
        <v>73.608213738155683</v>
      </c>
      <c r="G122" s="26">
        <f>G123</f>
        <v>0</v>
      </c>
      <c r="H122" s="26">
        <f t="shared" ref="H122:N122" si="74">H123</f>
        <v>0</v>
      </c>
      <c r="I122" s="26">
        <f t="shared" si="74"/>
        <v>23872.2</v>
      </c>
      <c r="J122" s="26">
        <f t="shared" si="74"/>
        <v>17571.900000000001</v>
      </c>
      <c r="K122" s="26">
        <f t="shared" si="74"/>
        <v>0</v>
      </c>
      <c r="L122" s="26">
        <f t="shared" si="74"/>
        <v>0</v>
      </c>
      <c r="M122" s="26">
        <f t="shared" si="74"/>
        <v>0</v>
      </c>
      <c r="N122" s="26">
        <f t="shared" si="74"/>
        <v>0</v>
      </c>
      <c r="O122" s="25" t="s">
        <v>184</v>
      </c>
      <c r="P122" s="25" t="s">
        <v>184</v>
      </c>
      <c r="Q122" s="25" t="s">
        <v>184</v>
      </c>
      <c r="R122" s="25" t="s">
        <v>184</v>
      </c>
      <c r="S122" s="25" t="s">
        <v>184</v>
      </c>
    </row>
    <row r="123" spans="1:21" s="10" customFormat="1" ht="165.75" x14ac:dyDescent="0.25">
      <c r="A123" s="1" t="s">
        <v>260</v>
      </c>
      <c r="B123" s="23" t="s">
        <v>259</v>
      </c>
      <c r="C123" s="37" t="s">
        <v>121</v>
      </c>
      <c r="D123" s="28">
        <f t="shared" ref="D123:E123" si="75">G123+I123+K123+M123</f>
        <v>23872.2</v>
      </c>
      <c r="E123" s="28">
        <f t="shared" si="75"/>
        <v>17571.900000000001</v>
      </c>
      <c r="F123" s="28">
        <f t="shared" ref="F123" si="76">E123/D123*100</f>
        <v>73.608213738155683</v>
      </c>
      <c r="G123" s="28">
        <v>0</v>
      </c>
      <c r="H123" s="28">
        <v>0</v>
      </c>
      <c r="I123" s="28">
        <v>23872.2</v>
      </c>
      <c r="J123" s="28">
        <v>17571.900000000001</v>
      </c>
      <c r="K123" s="28">
        <v>0</v>
      </c>
      <c r="L123" s="28">
        <v>0</v>
      </c>
      <c r="M123" s="28">
        <v>0</v>
      </c>
      <c r="N123" s="28">
        <v>0</v>
      </c>
      <c r="O123" s="37" t="s">
        <v>262</v>
      </c>
      <c r="P123" s="37" t="s">
        <v>301</v>
      </c>
      <c r="Q123" s="50" t="s">
        <v>320</v>
      </c>
      <c r="R123" s="50" t="s">
        <v>321</v>
      </c>
      <c r="S123" s="37" t="s">
        <v>184</v>
      </c>
    </row>
    <row r="124" spans="1:21" s="18" customFormat="1" ht="106.5" customHeight="1" x14ac:dyDescent="0.25">
      <c r="A124" s="12"/>
      <c r="B124" s="23" t="s">
        <v>56</v>
      </c>
      <c r="C124" s="58"/>
      <c r="D124" s="58"/>
      <c r="E124" s="58"/>
      <c r="F124" s="58"/>
      <c r="G124" s="58"/>
      <c r="H124" s="58"/>
      <c r="I124" s="58"/>
      <c r="J124" s="58"/>
      <c r="K124" s="58"/>
      <c r="L124" s="58"/>
      <c r="M124" s="58"/>
      <c r="N124" s="58"/>
      <c r="O124" s="58"/>
      <c r="P124" s="58"/>
      <c r="Q124" s="58"/>
      <c r="R124" s="58"/>
      <c r="S124" s="58"/>
      <c r="T124" s="16"/>
      <c r="U124" s="17"/>
    </row>
    <row r="125" spans="1:21" s="10" customFormat="1" ht="76.5" x14ac:dyDescent="0.25">
      <c r="A125" s="1" t="s">
        <v>58</v>
      </c>
      <c r="B125" s="5" t="s">
        <v>45</v>
      </c>
      <c r="C125" s="25" t="s">
        <v>184</v>
      </c>
      <c r="D125" s="26">
        <f>G125+I125+K125+M125</f>
        <v>189873.80000000002</v>
      </c>
      <c r="E125" s="26">
        <f>H125+J125+L125+N125</f>
        <v>69438.399999999994</v>
      </c>
      <c r="F125" s="26">
        <f>E125/D125*100</f>
        <v>36.570817037421691</v>
      </c>
      <c r="G125" s="26">
        <f>G126+G128+G130+G132+G134+G136</f>
        <v>0</v>
      </c>
      <c r="H125" s="26">
        <f t="shared" ref="H125:N125" si="77">H126+H128+H130+H132+H134+H136</f>
        <v>0</v>
      </c>
      <c r="I125" s="26">
        <f t="shared" si="77"/>
        <v>189873.80000000002</v>
      </c>
      <c r="J125" s="26">
        <f t="shared" si="77"/>
        <v>69438.399999999994</v>
      </c>
      <c r="K125" s="26">
        <f t="shared" si="77"/>
        <v>0</v>
      </c>
      <c r="L125" s="26">
        <f t="shared" si="77"/>
        <v>0</v>
      </c>
      <c r="M125" s="26">
        <f t="shared" si="77"/>
        <v>0</v>
      </c>
      <c r="N125" s="26">
        <f t="shared" si="77"/>
        <v>0</v>
      </c>
      <c r="O125" s="25" t="s">
        <v>184</v>
      </c>
      <c r="P125" s="25" t="s">
        <v>184</v>
      </c>
      <c r="Q125" s="25" t="s">
        <v>184</v>
      </c>
      <c r="R125" s="25" t="s">
        <v>184</v>
      </c>
      <c r="S125" s="25" t="s">
        <v>184</v>
      </c>
    </row>
    <row r="126" spans="1:21" s="10" customFormat="1" ht="140.25" x14ac:dyDescent="0.25">
      <c r="A126" s="1" t="s">
        <v>59</v>
      </c>
      <c r="B126" s="23" t="s">
        <v>113</v>
      </c>
      <c r="C126" s="37" t="s">
        <v>27</v>
      </c>
      <c r="D126" s="28">
        <f t="shared" ref="D126:E130" si="78">G126+I126+K126+M126</f>
        <v>2975</v>
      </c>
      <c r="E126" s="28">
        <f t="shared" si="78"/>
        <v>1776.7</v>
      </c>
      <c r="F126" s="28">
        <f t="shared" si="11"/>
        <v>59.721008403361338</v>
      </c>
      <c r="G126" s="29">
        <v>0</v>
      </c>
      <c r="H126" s="29">
        <v>0</v>
      </c>
      <c r="I126" s="28">
        <v>2975</v>
      </c>
      <c r="J126" s="28">
        <v>1776.7</v>
      </c>
      <c r="K126" s="29">
        <v>0</v>
      </c>
      <c r="L126" s="29">
        <v>0</v>
      </c>
      <c r="M126" s="29">
        <v>0</v>
      </c>
      <c r="N126" s="29">
        <v>0</v>
      </c>
      <c r="O126" s="37" t="s">
        <v>263</v>
      </c>
      <c r="P126" s="37">
        <v>100</v>
      </c>
      <c r="Q126" s="37">
        <v>100</v>
      </c>
      <c r="R126" s="49" t="s">
        <v>317</v>
      </c>
      <c r="S126" s="37" t="s">
        <v>184</v>
      </c>
    </row>
    <row r="127" spans="1:21" s="18" customFormat="1" ht="114.75" x14ac:dyDescent="0.25">
      <c r="A127" s="12"/>
      <c r="B127" s="23" t="s">
        <v>56</v>
      </c>
      <c r="C127" s="58"/>
      <c r="D127" s="58"/>
      <c r="E127" s="58"/>
      <c r="F127" s="58"/>
      <c r="G127" s="58"/>
      <c r="H127" s="58"/>
      <c r="I127" s="58"/>
      <c r="J127" s="58"/>
      <c r="K127" s="58"/>
      <c r="L127" s="58"/>
      <c r="M127" s="58"/>
      <c r="N127" s="58"/>
      <c r="O127" s="58"/>
      <c r="P127" s="58"/>
      <c r="Q127" s="58"/>
      <c r="R127" s="58"/>
      <c r="S127" s="58"/>
      <c r="T127" s="16"/>
      <c r="U127" s="17"/>
    </row>
    <row r="128" spans="1:21" s="10" customFormat="1" ht="56.25" customHeight="1" x14ac:dyDescent="0.25">
      <c r="A128" s="1" t="s">
        <v>60</v>
      </c>
      <c r="B128" s="23" t="s">
        <v>114</v>
      </c>
      <c r="C128" s="37" t="s">
        <v>27</v>
      </c>
      <c r="D128" s="28">
        <f t="shared" si="78"/>
        <v>2033.2</v>
      </c>
      <c r="E128" s="28">
        <f t="shared" si="78"/>
        <v>188.2</v>
      </c>
      <c r="F128" s="28">
        <f t="shared" si="11"/>
        <v>9.2563446783395626</v>
      </c>
      <c r="G128" s="29">
        <v>0</v>
      </c>
      <c r="H128" s="29">
        <v>0</v>
      </c>
      <c r="I128" s="28">
        <v>2033.2</v>
      </c>
      <c r="J128" s="28">
        <v>188.2</v>
      </c>
      <c r="K128" s="29">
        <v>0</v>
      </c>
      <c r="L128" s="29">
        <v>0</v>
      </c>
      <c r="M128" s="29">
        <v>0</v>
      </c>
      <c r="N128" s="29">
        <v>0</v>
      </c>
      <c r="O128" s="37" t="s">
        <v>265</v>
      </c>
      <c r="P128" s="37" t="s">
        <v>264</v>
      </c>
      <c r="Q128" s="37" t="s">
        <v>264</v>
      </c>
      <c r="R128" s="37" t="s">
        <v>123</v>
      </c>
      <c r="S128" s="37" t="s">
        <v>184</v>
      </c>
    </row>
    <row r="129" spans="1:21" s="18" customFormat="1" ht="105" customHeight="1" x14ac:dyDescent="0.25">
      <c r="A129" s="12"/>
      <c r="B129" s="23" t="s">
        <v>56</v>
      </c>
      <c r="C129" s="58"/>
      <c r="D129" s="58"/>
      <c r="E129" s="58"/>
      <c r="F129" s="58"/>
      <c r="G129" s="58"/>
      <c r="H129" s="58"/>
      <c r="I129" s="58"/>
      <c r="J129" s="58"/>
      <c r="K129" s="58"/>
      <c r="L129" s="58"/>
      <c r="M129" s="58"/>
      <c r="N129" s="58"/>
      <c r="O129" s="58"/>
      <c r="P129" s="58"/>
      <c r="Q129" s="58"/>
      <c r="R129" s="58"/>
      <c r="S129" s="58"/>
      <c r="T129" s="16"/>
      <c r="U129" s="17"/>
    </row>
    <row r="130" spans="1:21" s="10" customFormat="1" ht="42.75" customHeight="1" x14ac:dyDescent="0.25">
      <c r="A130" s="1" t="s">
        <v>61</v>
      </c>
      <c r="B130" s="23" t="s">
        <v>100</v>
      </c>
      <c r="C130" s="37" t="s">
        <v>27</v>
      </c>
      <c r="D130" s="28">
        <f t="shared" si="78"/>
        <v>143300</v>
      </c>
      <c r="E130" s="28">
        <f t="shared" si="78"/>
        <v>66410</v>
      </c>
      <c r="F130" s="28">
        <f t="shared" si="11"/>
        <v>46.34333565945569</v>
      </c>
      <c r="G130" s="29">
        <v>0</v>
      </c>
      <c r="H130" s="29">
        <v>0</v>
      </c>
      <c r="I130" s="28">
        <v>143300</v>
      </c>
      <c r="J130" s="28">
        <v>66410</v>
      </c>
      <c r="K130" s="29">
        <v>0</v>
      </c>
      <c r="L130" s="29">
        <v>0</v>
      </c>
      <c r="M130" s="29">
        <v>0</v>
      </c>
      <c r="N130" s="29">
        <v>0</v>
      </c>
      <c r="O130" s="37" t="s">
        <v>203</v>
      </c>
      <c r="P130" s="37">
        <v>1</v>
      </c>
      <c r="Q130" s="37">
        <v>1</v>
      </c>
      <c r="R130" s="37" t="s">
        <v>123</v>
      </c>
      <c r="S130" s="37" t="s">
        <v>184</v>
      </c>
    </row>
    <row r="131" spans="1:21" s="18" customFormat="1" ht="98.25" customHeight="1" x14ac:dyDescent="0.25">
      <c r="A131" s="12"/>
      <c r="B131" s="23" t="s">
        <v>56</v>
      </c>
      <c r="C131" s="58"/>
      <c r="D131" s="58"/>
      <c r="E131" s="58"/>
      <c r="F131" s="58"/>
      <c r="G131" s="58"/>
      <c r="H131" s="58"/>
      <c r="I131" s="58"/>
      <c r="J131" s="58"/>
      <c r="K131" s="58"/>
      <c r="L131" s="58"/>
      <c r="M131" s="58"/>
      <c r="N131" s="58"/>
      <c r="O131" s="58"/>
      <c r="P131" s="58"/>
      <c r="Q131" s="58"/>
      <c r="R131" s="58"/>
      <c r="S131" s="58"/>
      <c r="T131" s="16"/>
      <c r="U131" s="17"/>
    </row>
    <row r="132" spans="1:21" s="10" customFormat="1" ht="68.25" customHeight="1" x14ac:dyDescent="0.25">
      <c r="A132" s="1" t="s">
        <v>70</v>
      </c>
      <c r="B132" s="23" t="s">
        <v>143</v>
      </c>
      <c r="C132" s="37" t="s">
        <v>112</v>
      </c>
      <c r="D132" s="28">
        <f t="shared" ref="D132:E134" si="79">G132+I132+K132+M132</f>
        <v>40403.599999999999</v>
      </c>
      <c r="E132" s="28">
        <f t="shared" si="79"/>
        <v>0</v>
      </c>
      <c r="F132" s="28">
        <f t="shared" si="11"/>
        <v>0</v>
      </c>
      <c r="G132" s="29">
        <v>0</v>
      </c>
      <c r="H132" s="29">
        <v>0</v>
      </c>
      <c r="I132" s="28">
        <v>40403.599999999999</v>
      </c>
      <c r="J132" s="28">
        <v>0</v>
      </c>
      <c r="K132" s="29">
        <v>0</v>
      </c>
      <c r="L132" s="29">
        <v>0</v>
      </c>
      <c r="M132" s="29">
        <v>0</v>
      </c>
      <c r="N132" s="29">
        <v>0</v>
      </c>
      <c r="O132" s="37" t="s">
        <v>266</v>
      </c>
      <c r="P132" s="37" t="s">
        <v>123</v>
      </c>
      <c r="Q132" s="37" t="s">
        <v>123</v>
      </c>
      <c r="R132" s="37"/>
      <c r="S132" s="37" t="s">
        <v>184</v>
      </c>
    </row>
    <row r="133" spans="1:21" s="18" customFormat="1" ht="96.75" customHeight="1" x14ac:dyDescent="0.25">
      <c r="A133" s="12"/>
      <c r="B133" s="23" t="s">
        <v>56</v>
      </c>
      <c r="C133" s="58"/>
      <c r="D133" s="58"/>
      <c r="E133" s="58"/>
      <c r="F133" s="58"/>
      <c r="G133" s="58"/>
      <c r="H133" s="58"/>
      <c r="I133" s="58"/>
      <c r="J133" s="58"/>
      <c r="K133" s="58"/>
      <c r="L133" s="58"/>
      <c r="M133" s="58"/>
      <c r="N133" s="58"/>
      <c r="O133" s="58"/>
      <c r="P133" s="58"/>
      <c r="Q133" s="58"/>
      <c r="R133" s="58"/>
      <c r="S133" s="58"/>
      <c r="T133" s="16"/>
      <c r="U133" s="17"/>
    </row>
    <row r="134" spans="1:21" s="10" customFormat="1" ht="255" customHeight="1" x14ac:dyDescent="0.25">
      <c r="A134" s="1" t="s">
        <v>62</v>
      </c>
      <c r="B134" s="23" t="s">
        <v>181</v>
      </c>
      <c r="C134" s="37" t="s">
        <v>29</v>
      </c>
      <c r="D134" s="28">
        <f t="shared" si="79"/>
        <v>162</v>
      </c>
      <c r="E134" s="28">
        <f t="shared" si="79"/>
        <v>63.5</v>
      </c>
      <c r="F134" s="28">
        <f t="shared" si="11"/>
        <v>39.197530864197532</v>
      </c>
      <c r="G134" s="28">
        <v>0</v>
      </c>
      <c r="H134" s="28">
        <v>0</v>
      </c>
      <c r="I134" s="28">
        <v>162</v>
      </c>
      <c r="J134" s="28">
        <v>63.5</v>
      </c>
      <c r="K134" s="28">
        <v>0</v>
      </c>
      <c r="L134" s="28">
        <v>0</v>
      </c>
      <c r="M134" s="28">
        <v>0</v>
      </c>
      <c r="N134" s="28">
        <v>0</v>
      </c>
      <c r="O134" s="37" t="s">
        <v>267</v>
      </c>
      <c r="P134" s="37">
        <v>100</v>
      </c>
      <c r="Q134" s="37">
        <v>100</v>
      </c>
      <c r="R134" s="37" t="s">
        <v>268</v>
      </c>
      <c r="S134" s="37" t="s">
        <v>184</v>
      </c>
    </row>
    <row r="135" spans="1:21" s="18" customFormat="1" ht="99.75" customHeight="1" x14ac:dyDescent="0.25">
      <c r="A135" s="12"/>
      <c r="B135" s="23" t="s">
        <v>56</v>
      </c>
      <c r="C135" s="58"/>
      <c r="D135" s="58"/>
      <c r="E135" s="58"/>
      <c r="F135" s="58"/>
      <c r="G135" s="58"/>
      <c r="H135" s="58"/>
      <c r="I135" s="58"/>
      <c r="J135" s="58"/>
      <c r="K135" s="58"/>
      <c r="L135" s="58"/>
      <c r="M135" s="58"/>
      <c r="N135" s="58"/>
      <c r="O135" s="58"/>
      <c r="P135" s="58"/>
      <c r="Q135" s="58"/>
      <c r="R135" s="58"/>
      <c r="S135" s="58"/>
      <c r="T135" s="16"/>
      <c r="U135" s="17"/>
    </row>
    <row r="136" spans="1:21" s="10" customFormat="1" ht="54" customHeight="1" x14ac:dyDescent="0.25">
      <c r="A136" s="1" t="s">
        <v>169</v>
      </c>
      <c r="B136" s="23" t="s">
        <v>170</v>
      </c>
      <c r="C136" s="37" t="s">
        <v>29</v>
      </c>
      <c r="D136" s="28">
        <f t="shared" ref="D136:E136" si="80">G136+I136+K136+M136</f>
        <v>1000</v>
      </c>
      <c r="E136" s="28">
        <f t="shared" si="80"/>
        <v>1000</v>
      </c>
      <c r="F136" s="28">
        <f t="shared" ref="F136" si="81">E136/D136*100</f>
        <v>100</v>
      </c>
      <c r="G136" s="28">
        <v>0</v>
      </c>
      <c r="H136" s="28">
        <v>0</v>
      </c>
      <c r="I136" s="28">
        <v>1000</v>
      </c>
      <c r="J136" s="28">
        <v>1000</v>
      </c>
      <c r="K136" s="28">
        <v>0</v>
      </c>
      <c r="L136" s="28">
        <v>0</v>
      </c>
      <c r="M136" s="28">
        <v>0</v>
      </c>
      <c r="N136" s="28">
        <v>0</v>
      </c>
      <c r="O136" s="37" t="s">
        <v>269</v>
      </c>
      <c r="P136" s="37">
        <v>10</v>
      </c>
      <c r="Q136" s="37">
        <v>10</v>
      </c>
      <c r="R136" s="49" t="s">
        <v>302</v>
      </c>
      <c r="S136" s="37" t="s">
        <v>184</v>
      </c>
    </row>
    <row r="137" spans="1:21" s="18" customFormat="1" ht="101.25" customHeight="1" x14ac:dyDescent="0.25">
      <c r="A137" s="12"/>
      <c r="B137" s="23" t="s">
        <v>56</v>
      </c>
      <c r="C137" s="58"/>
      <c r="D137" s="58"/>
      <c r="E137" s="58"/>
      <c r="F137" s="58"/>
      <c r="G137" s="58"/>
      <c r="H137" s="58"/>
      <c r="I137" s="58"/>
      <c r="J137" s="58"/>
      <c r="K137" s="58"/>
      <c r="L137" s="58"/>
      <c r="M137" s="58"/>
      <c r="N137" s="58"/>
      <c r="O137" s="58"/>
      <c r="P137" s="58"/>
      <c r="Q137" s="58"/>
      <c r="R137" s="58"/>
      <c r="S137" s="58"/>
      <c r="T137" s="16"/>
      <c r="U137" s="17"/>
    </row>
    <row r="138" spans="1:21" s="10" customFormat="1" x14ac:dyDescent="0.25">
      <c r="A138" s="1"/>
      <c r="B138" s="5" t="s">
        <v>51</v>
      </c>
      <c r="C138" s="25" t="s">
        <v>184</v>
      </c>
      <c r="D138" s="26">
        <f>G138+I138+K138+M138</f>
        <v>1781151.2999999998</v>
      </c>
      <c r="E138" s="26">
        <f>H138+J138+L138+N138</f>
        <v>1003201.5</v>
      </c>
      <c r="F138" s="26">
        <f>E138/D138*100</f>
        <v>56.323205108965205</v>
      </c>
      <c r="G138" s="26">
        <f t="shared" ref="G138:N138" si="82">G101+G125+G122</f>
        <v>69327.899999999994</v>
      </c>
      <c r="H138" s="26">
        <f t="shared" si="82"/>
        <v>42674.5</v>
      </c>
      <c r="I138" s="26">
        <f t="shared" si="82"/>
        <v>1711823.4</v>
      </c>
      <c r="J138" s="26">
        <f t="shared" si="82"/>
        <v>960527</v>
      </c>
      <c r="K138" s="26">
        <f t="shared" si="82"/>
        <v>0</v>
      </c>
      <c r="L138" s="26">
        <f t="shared" si="82"/>
        <v>0</v>
      </c>
      <c r="M138" s="26">
        <f t="shared" si="82"/>
        <v>0</v>
      </c>
      <c r="N138" s="26">
        <f t="shared" si="82"/>
        <v>0</v>
      </c>
      <c r="O138" s="25" t="s">
        <v>184</v>
      </c>
      <c r="P138" s="25" t="s">
        <v>184</v>
      </c>
      <c r="Q138" s="25" t="s">
        <v>184</v>
      </c>
      <c r="R138" s="25" t="s">
        <v>184</v>
      </c>
      <c r="S138" s="25" t="s">
        <v>184</v>
      </c>
    </row>
    <row r="139" spans="1:21" s="10" customFormat="1" ht="51" x14ac:dyDescent="0.25">
      <c r="A139" s="1" t="s">
        <v>63</v>
      </c>
      <c r="B139" s="5" t="s">
        <v>46</v>
      </c>
      <c r="C139" s="25" t="s">
        <v>184</v>
      </c>
      <c r="D139" s="26"/>
      <c r="E139" s="26"/>
      <c r="F139" s="26"/>
      <c r="G139" s="26"/>
      <c r="H139" s="26"/>
      <c r="I139" s="26"/>
      <c r="J139" s="26"/>
      <c r="K139" s="26"/>
      <c r="L139" s="26"/>
      <c r="M139" s="26"/>
      <c r="N139" s="26"/>
      <c r="O139" s="25" t="s">
        <v>184</v>
      </c>
      <c r="P139" s="25" t="s">
        <v>184</v>
      </c>
      <c r="Q139" s="25" t="s">
        <v>184</v>
      </c>
      <c r="R139" s="25" t="s">
        <v>184</v>
      </c>
      <c r="S139" s="25" t="s">
        <v>184</v>
      </c>
    </row>
    <row r="140" spans="1:21" s="10" customFormat="1" ht="51" x14ac:dyDescent="0.25">
      <c r="A140" s="1" t="s">
        <v>64</v>
      </c>
      <c r="B140" s="5" t="s">
        <v>47</v>
      </c>
      <c r="C140" s="25" t="s">
        <v>184</v>
      </c>
      <c r="D140" s="26">
        <f>G140+I140+K140+M140</f>
        <v>450736.2</v>
      </c>
      <c r="E140" s="26">
        <f>H140+J140+L140+N140</f>
        <v>264129.59999999998</v>
      </c>
      <c r="F140" s="26">
        <f>E140/D140*100</f>
        <v>58.599597724788907</v>
      </c>
      <c r="G140" s="26">
        <f>G141+G143+G145+G147+G149+G151</f>
        <v>11350.2</v>
      </c>
      <c r="H140" s="26">
        <f t="shared" ref="H140:N140" si="83">H141+H143+H145+H147+H149+H151</f>
        <v>4472</v>
      </c>
      <c r="I140" s="26">
        <f t="shared" si="83"/>
        <v>439386</v>
      </c>
      <c r="J140" s="26">
        <f t="shared" si="83"/>
        <v>259657.59999999998</v>
      </c>
      <c r="K140" s="26">
        <f t="shared" si="83"/>
        <v>0</v>
      </c>
      <c r="L140" s="26">
        <f t="shared" si="83"/>
        <v>0</v>
      </c>
      <c r="M140" s="26">
        <f t="shared" si="83"/>
        <v>0</v>
      </c>
      <c r="N140" s="26">
        <f t="shared" si="83"/>
        <v>0</v>
      </c>
      <c r="O140" s="25" t="s">
        <v>184</v>
      </c>
      <c r="P140" s="25" t="s">
        <v>184</v>
      </c>
      <c r="Q140" s="25" t="s">
        <v>184</v>
      </c>
      <c r="R140" s="25" t="s">
        <v>184</v>
      </c>
      <c r="S140" s="25" t="s">
        <v>184</v>
      </c>
    </row>
    <row r="141" spans="1:21" s="10" customFormat="1" ht="38.25" x14ac:dyDescent="0.25">
      <c r="A141" s="1" t="s">
        <v>65</v>
      </c>
      <c r="B141" s="23" t="s">
        <v>101</v>
      </c>
      <c r="C141" s="37" t="s">
        <v>29</v>
      </c>
      <c r="D141" s="28">
        <f t="shared" ref="D141:E141" si="84">G141+I141+K141+M141</f>
        <v>72259.100000000006</v>
      </c>
      <c r="E141" s="28">
        <f t="shared" si="84"/>
        <v>32580.9</v>
      </c>
      <c r="F141" s="28">
        <f t="shared" ref="F141" si="85">E141/D141*100</f>
        <v>45.088992251494965</v>
      </c>
      <c r="G141" s="29">
        <v>0</v>
      </c>
      <c r="H141" s="29">
        <v>0</v>
      </c>
      <c r="I141" s="28">
        <v>72259.100000000006</v>
      </c>
      <c r="J141" s="28">
        <v>32580.9</v>
      </c>
      <c r="K141" s="29">
        <v>0</v>
      </c>
      <c r="L141" s="29">
        <v>0</v>
      </c>
      <c r="M141" s="29">
        <v>0</v>
      </c>
      <c r="N141" s="29">
        <v>0</v>
      </c>
      <c r="O141" s="37" t="s">
        <v>270</v>
      </c>
      <c r="P141" s="37">
        <v>100</v>
      </c>
      <c r="Q141" s="37">
        <v>100</v>
      </c>
      <c r="R141" s="37" t="s">
        <v>123</v>
      </c>
      <c r="S141" s="37" t="s">
        <v>184</v>
      </c>
    </row>
    <row r="142" spans="1:21" s="18" customFormat="1" ht="96.75" customHeight="1" x14ac:dyDescent="0.25">
      <c r="A142" s="12"/>
      <c r="B142" s="23" t="s">
        <v>56</v>
      </c>
      <c r="C142" s="58"/>
      <c r="D142" s="58"/>
      <c r="E142" s="58"/>
      <c r="F142" s="58"/>
      <c r="G142" s="58"/>
      <c r="H142" s="58"/>
      <c r="I142" s="58"/>
      <c r="J142" s="58"/>
      <c r="K142" s="58"/>
      <c r="L142" s="58"/>
      <c r="M142" s="58"/>
      <c r="N142" s="58"/>
      <c r="O142" s="58"/>
      <c r="P142" s="58"/>
      <c r="Q142" s="58"/>
      <c r="R142" s="58"/>
      <c r="S142" s="58"/>
      <c r="T142" s="16"/>
      <c r="U142" s="17"/>
    </row>
    <row r="143" spans="1:21" s="10" customFormat="1" ht="408" x14ac:dyDescent="0.25">
      <c r="A143" s="1" t="s">
        <v>71</v>
      </c>
      <c r="B143" s="23" t="s">
        <v>171</v>
      </c>
      <c r="C143" s="37" t="s">
        <v>48</v>
      </c>
      <c r="D143" s="28">
        <f t="shared" ref="D143:E143" si="86">G143+I143+K143+M143</f>
        <v>307110.90000000002</v>
      </c>
      <c r="E143" s="28">
        <f t="shared" si="86"/>
        <v>198077.9</v>
      </c>
      <c r="F143" s="28">
        <f t="shared" ref="F143" si="87">E143/D143*100</f>
        <v>64.497189777373578</v>
      </c>
      <c r="G143" s="29">
        <v>0</v>
      </c>
      <c r="H143" s="29">
        <v>0</v>
      </c>
      <c r="I143" s="28">
        <v>307110.90000000002</v>
      </c>
      <c r="J143" s="28">
        <v>198077.9</v>
      </c>
      <c r="K143" s="29">
        <v>0</v>
      </c>
      <c r="L143" s="29">
        <v>0</v>
      </c>
      <c r="M143" s="29">
        <v>0</v>
      </c>
      <c r="N143" s="29">
        <v>0</v>
      </c>
      <c r="O143" s="37" t="s">
        <v>271</v>
      </c>
      <c r="P143" s="37">
        <v>100</v>
      </c>
      <c r="Q143" s="37">
        <v>100</v>
      </c>
      <c r="R143" s="37" t="s">
        <v>303</v>
      </c>
      <c r="S143" s="37" t="s">
        <v>184</v>
      </c>
    </row>
    <row r="144" spans="1:21" s="18" customFormat="1" ht="107.25" customHeight="1" x14ac:dyDescent="0.25">
      <c r="A144" s="12"/>
      <c r="B144" s="23" t="s">
        <v>56</v>
      </c>
      <c r="C144" s="58"/>
      <c r="D144" s="58"/>
      <c r="E144" s="58"/>
      <c r="F144" s="58"/>
      <c r="G144" s="58"/>
      <c r="H144" s="58"/>
      <c r="I144" s="58"/>
      <c r="J144" s="58"/>
      <c r="K144" s="58"/>
      <c r="L144" s="58"/>
      <c r="M144" s="58"/>
      <c r="N144" s="58"/>
      <c r="O144" s="58"/>
      <c r="P144" s="58"/>
      <c r="Q144" s="58"/>
      <c r="R144" s="58"/>
      <c r="S144" s="58"/>
      <c r="T144" s="16"/>
      <c r="U144" s="17"/>
    </row>
    <row r="145" spans="1:21" s="10" customFormat="1" ht="89.25" x14ac:dyDescent="0.25">
      <c r="A145" s="1" t="s">
        <v>173</v>
      </c>
      <c r="B145" s="23" t="s">
        <v>179</v>
      </c>
      <c r="C145" s="37" t="s">
        <v>29</v>
      </c>
      <c r="D145" s="28">
        <f t="shared" ref="D145:E145" si="88">G145+I145+K145+M145</f>
        <v>10000</v>
      </c>
      <c r="E145" s="28">
        <f t="shared" si="88"/>
        <v>10000</v>
      </c>
      <c r="F145" s="28">
        <f t="shared" ref="F145" si="89">E145/D145*100</f>
        <v>100</v>
      </c>
      <c r="G145" s="29">
        <v>0</v>
      </c>
      <c r="H145" s="29">
        <v>0</v>
      </c>
      <c r="I145" s="28">
        <v>10000</v>
      </c>
      <c r="J145" s="28">
        <v>10000</v>
      </c>
      <c r="K145" s="29">
        <v>0</v>
      </c>
      <c r="L145" s="29">
        <v>0</v>
      </c>
      <c r="M145" s="29">
        <v>0</v>
      </c>
      <c r="N145" s="29">
        <v>0</v>
      </c>
      <c r="O145" s="37" t="s">
        <v>272</v>
      </c>
      <c r="P145" s="37" t="s">
        <v>123</v>
      </c>
      <c r="Q145" s="37" t="s">
        <v>123</v>
      </c>
      <c r="R145" s="37" t="s">
        <v>304</v>
      </c>
      <c r="S145" s="37" t="s">
        <v>184</v>
      </c>
    </row>
    <row r="146" spans="1:21" s="18" customFormat="1" ht="101.25" customHeight="1" x14ac:dyDescent="0.25">
      <c r="A146" s="12"/>
      <c r="B146" s="23" t="s">
        <v>56</v>
      </c>
      <c r="C146" s="58"/>
      <c r="D146" s="58"/>
      <c r="E146" s="58"/>
      <c r="F146" s="58"/>
      <c r="G146" s="58"/>
      <c r="H146" s="58"/>
      <c r="I146" s="58"/>
      <c r="J146" s="58"/>
      <c r="K146" s="58"/>
      <c r="L146" s="58"/>
      <c r="M146" s="58"/>
      <c r="N146" s="58"/>
      <c r="O146" s="58"/>
      <c r="P146" s="58"/>
      <c r="Q146" s="58"/>
      <c r="R146" s="58"/>
      <c r="S146" s="58"/>
      <c r="T146" s="16"/>
      <c r="U146" s="17"/>
    </row>
    <row r="147" spans="1:21" s="10" customFormat="1" ht="387" customHeight="1" x14ac:dyDescent="0.25">
      <c r="A147" s="1" t="s">
        <v>175</v>
      </c>
      <c r="B147" s="23" t="s">
        <v>174</v>
      </c>
      <c r="C147" s="37" t="s">
        <v>29</v>
      </c>
      <c r="D147" s="28">
        <f t="shared" ref="D147:E147" si="90">G147+I147+K147+M147</f>
        <v>12206.2</v>
      </c>
      <c r="E147" s="28">
        <f t="shared" si="90"/>
        <v>4890.8</v>
      </c>
      <c r="F147" s="28">
        <f t="shared" ref="F147" si="91">E147/D147*100</f>
        <v>40.068162081565106</v>
      </c>
      <c r="G147" s="28">
        <v>11350.2</v>
      </c>
      <c r="H147" s="28">
        <v>4472</v>
      </c>
      <c r="I147" s="28">
        <v>856</v>
      </c>
      <c r="J147" s="28">
        <v>418.8</v>
      </c>
      <c r="K147" s="29">
        <v>0</v>
      </c>
      <c r="L147" s="29">
        <v>0</v>
      </c>
      <c r="M147" s="29">
        <v>0</v>
      </c>
      <c r="N147" s="29">
        <v>0</v>
      </c>
      <c r="O147" s="37" t="s">
        <v>279</v>
      </c>
      <c r="P147" s="28" t="s">
        <v>305</v>
      </c>
      <c r="Q147" s="51" t="s">
        <v>324</v>
      </c>
      <c r="R147" s="37" t="s">
        <v>123</v>
      </c>
      <c r="S147" s="37" t="s">
        <v>184</v>
      </c>
    </row>
    <row r="148" spans="1:21" s="18" customFormat="1" ht="105.75" customHeight="1" x14ac:dyDescent="0.25">
      <c r="A148" s="12"/>
      <c r="B148" s="23" t="s">
        <v>56</v>
      </c>
      <c r="C148" s="58"/>
      <c r="D148" s="58"/>
      <c r="E148" s="58"/>
      <c r="F148" s="58"/>
      <c r="G148" s="58"/>
      <c r="H148" s="58"/>
      <c r="I148" s="58"/>
      <c r="J148" s="58"/>
      <c r="K148" s="58"/>
      <c r="L148" s="58"/>
      <c r="M148" s="58"/>
      <c r="N148" s="58"/>
      <c r="O148" s="58"/>
      <c r="P148" s="58"/>
      <c r="Q148" s="58"/>
      <c r="R148" s="58"/>
      <c r="S148" s="58"/>
      <c r="T148" s="16"/>
      <c r="U148" s="17"/>
    </row>
    <row r="149" spans="1:21" s="10" customFormat="1" ht="89.25" x14ac:dyDescent="0.25">
      <c r="A149" s="1" t="s">
        <v>273</v>
      </c>
      <c r="B149" s="23" t="s">
        <v>275</v>
      </c>
      <c r="C149" s="37" t="s">
        <v>172</v>
      </c>
      <c r="D149" s="28">
        <f>G149+I149+K149+M149</f>
        <v>25000</v>
      </c>
      <c r="E149" s="28">
        <f>H149+J149+L149+N149</f>
        <v>6500</v>
      </c>
      <c r="F149" s="28">
        <f>E149/D149*100</f>
        <v>26</v>
      </c>
      <c r="G149" s="29">
        <v>0</v>
      </c>
      <c r="H149" s="29">
        <v>0</v>
      </c>
      <c r="I149" s="28">
        <v>25000</v>
      </c>
      <c r="J149" s="28">
        <v>6500</v>
      </c>
      <c r="K149" s="29">
        <v>0</v>
      </c>
      <c r="L149" s="29">
        <v>0</v>
      </c>
      <c r="M149" s="29">
        <v>0</v>
      </c>
      <c r="N149" s="29">
        <v>0</v>
      </c>
      <c r="O149" s="37" t="s">
        <v>276</v>
      </c>
      <c r="P149" s="37">
        <v>2</v>
      </c>
      <c r="Q149" s="49">
        <v>2</v>
      </c>
      <c r="R149" s="37" t="s">
        <v>318</v>
      </c>
      <c r="S149" s="37" t="s">
        <v>184</v>
      </c>
    </row>
    <row r="150" spans="1:21" s="18" customFormat="1" ht="102" customHeight="1" x14ac:dyDescent="0.25">
      <c r="A150" s="12"/>
      <c r="B150" s="23" t="s">
        <v>56</v>
      </c>
      <c r="C150" s="58"/>
      <c r="D150" s="58"/>
      <c r="E150" s="58"/>
      <c r="F150" s="58"/>
      <c r="G150" s="58"/>
      <c r="H150" s="58"/>
      <c r="I150" s="58"/>
      <c r="J150" s="58"/>
      <c r="K150" s="58"/>
      <c r="L150" s="58"/>
      <c r="M150" s="58"/>
      <c r="N150" s="58"/>
      <c r="O150" s="58"/>
      <c r="P150" s="58"/>
      <c r="Q150" s="58"/>
      <c r="R150" s="58"/>
      <c r="S150" s="58"/>
      <c r="T150" s="16"/>
      <c r="U150" s="17"/>
    </row>
    <row r="151" spans="1:21" s="10" customFormat="1" ht="76.5" x14ac:dyDescent="0.25">
      <c r="A151" s="1" t="s">
        <v>274</v>
      </c>
      <c r="B151" s="23" t="s">
        <v>277</v>
      </c>
      <c r="C151" s="37" t="s">
        <v>27</v>
      </c>
      <c r="D151" s="28">
        <f>G151+I151+K151+M151</f>
        <v>24160</v>
      </c>
      <c r="E151" s="28">
        <f>H151+J151+L151+N151</f>
        <v>12080</v>
      </c>
      <c r="F151" s="28">
        <f>E151/D151*100</f>
        <v>50</v>
      </c>
      <c r="G151" s="29">
        <v>0</v>
      </c>
      <c r="H151" s="29">
        <v>0</v>
      </c>
      <c r="I151" s="28">
        <v>24160</v>
      </c>
      <c r="J151" s="28">
        <v>12080</v>
      </c>
      <c r="K151" s="29">
        <v>0</v>
      </c>
      <c r="L151" s="29">
        <v>0</v>
      </c>
      <c r="M151" s="29">
        <v>0</v>
      </c>
      <c r="N151" s="29">
        <v>0</v>
      </c>
      <c r="O151" s="37" t="s">
        <v>276</v>
      </c>
      <c r="P151" s="37">
        <v>8</v>
      </c>
      <c r="Q151" s="49">
        <v>8</v>
      </c>
      <c r="R151" s="37" t="s">
        <v>319</v>
      </c>
      <c r="S151" s="37" t="s">
        <v>184</v>
      </c>
    </row>
    <row r="152" spans="1:21" s="18" customFormat="1" ht="101.25" customHeight="1" x14ac:dyDescent="0.25">
      <c r="A152" s="12"/>
      <c r="B152" s="23" t="s">
        <v>56</v>
      </c>
      <c r="C152" s="58"/>
      <c r="D152" s="58"/>
      <c r="E152" s="58"/>
      <c r="F152" s="58"/>
      <c r="G152" s="58"/>
      <c r="H152" s="58"/>
      <c r="I152" s="58"/>
      <c r="J152" s="58"/>
      <c r="K152" s="58"/>
      <c r="L152" s="58"/>
      <c r="M152" s="58"/>
      <c r="N152" s="58"/>
      <c r="O152" s="58"/>
      <c r="P152" s="58"/>
      <c r="Q152" s="58"/>
      <c r="R152" s="58"/>
      <c r="S152" s="58"/>
      <c r="T152" s="16"/>
      <c r="U152" s="17"/>
    </row>
    <row r="153" spans="1:21" s="10" customFormat="1" ht="102" x14ac:dyDescent="0.25">
      <c r="A153" s="1" t="s">
        <v>102</v>
      </c>
      <c r="B153" s="5" t="s">
        <v>104</v>
      </c>
      <c r="C153" s="25" t="s">
        <v>184</v>
      </c>
      <c r="D153" s="26">
        <f>D154</f>
        <v>2496</v>
      </c>
      <c r="E153" s="26">
        <f>E154</f>
        <v>2496</v>
      </c>
      <c r="F153" s="26">
        <f>E153/D153*100</f>
        <v>100</v>
      </c>
      <c r="G153" s="26">
        <f t="shared" ref="G153:N153" si="92">G154</f>
        <v>0</v>
      </c>
      <c r="H153" s="26">
        <f t="shared" si="92"/>
        <v>0</v>
      </c>
      <c r="I153" s="26">
        <f t="shared" si="92"/>
        <v>2496</v>
      </c>
      <c r="J153" s="26">
        <f t="shared" si="92"/>
        <v>2496</v>
      </c>
      <c r="K153" s="26">
        <f t="shared" si="92"/>
        <v>0</v>
      </c>
      <c r="L153" s="26">
        <f t="shared" si="92"/>
        <v>0</v>
      </c>
      <c r="M153" s="26">
        <f t="shared" si="92"/>
        <v>0</v>
      </c>
      <c r="N153" s="26">
        <f t="shared" si="92"/>
        <v>0</v>
      </c>
      <c r="O153" s="25" t="s">
        <v>184</v>
      </c>
      <c r="P153" s="25" t="s">
        <v>184</v>
      </c>
      <c r="Q153" s="25" t="s">
        <v>184</v>
      </c>
      <c r="R153" s="25" t="s">
        <v>184</v>
      </c>
      <c r="S153" s="25" t="s">
        <v>184</v>
      </c>
    </row>
    <row r="154" spans="1:21" s="10" customFormat="1" ht="220.5" customHeight="1" x14ac:dyDescent="0.25">
      <c r="A154" s="1" t="s">
        <v>103</v>
      </c>
      <c r="B154" s="23" t="s">
        <v>128</v>
      </c>
      <c r="C154" s="37" t="s">
        <v>105</v>
      </c>
      <c r="D154" s="28">
        <f>G154+I154+K154+M154</f>
        <v>2496</v>
      </c>
      <c r="E154" s="28">
        <f t="shared" ref="E154" si="93">H154+J154+L154+N154</f>
        <v>2496</v>
      </c>
      <c r="F154" s="28">
        <f t="shared" ref="F154" si="94">E154/D154*100</f>
        <v>100</v>
      </c>
      <c r="G154" s="29">
        <v>0</v>
      </c>
      <c r="H154" s="29">
        <v>0</v>
      </c>
      <c r="I154" s="28">
        <v>2496</v>
      </c>
      <c r="J154" s="28">
        <v>2496</v>
      </c>
      <c r="K154" s="29">
        <v>0</v>
      </c>
      <c r="L154" s="29">
        <v>0</v>
      </c>
      <c r="M154" s="29">
        <v>0</v>
      </c>
      <c r="N154" s="29">
        <v>0</v>
      </c>
      <c r="O154" s="37" t="s">
        <v>278</v>
      </c>
      <c r="P154" s="37" t="s">
        <v>306</v>
      </c>
      <c r="Q154" s="50" t="s">
        <v>322</v>
      </c>
      <c r="R154" s="50" t="s">
        <v>287</v>
      </c>
      <c r="S154" s="37" t="s">
        <v>184</v>
      </c>
    </row>
    <row r="155" spans="1:21" s="18" customFormat="1" ht="99.75" customHeight="1" x14ac:dyDescent="0.25">
      <c r="A155" s="12"/>
      <c r="B155" s="23" t="s">
        <v>56</v>
      </c>
      <c r="C155" s="58"/>
      <c r="D155" s="58"/>
      <c r="E155" s="58"/>
      <c r="F155" s="58"/>
      <c r="G155" s="58"/>
      <c r="H155" s="58"/>
      <c r="I155" s="58"/>
      <c r="J155" s="58"/>
      <c r="K155" s="58"/>
      <c r="L155" s="58"/>
      <c r="M155" s="58"/>
      <c r="N155" s="58"/>
      <c r="O155" s="58"/>
      <c r="P155" s="58"/>
      <c r="Q155" s="58"/>
      <c r="R155" s="58"/>
      <c r="S155" s="58"/>
      <c r="T155" s="16"/>
      <c r="U155" s="17"/>
    </row>
    <row r="156" spans="1:21" s="10" customFormat="1" ht="25.5" x14ac:dyDescent="0.25">
      <c r="A156" s="1" t="s">
        <v>108</v>
      </c>
      <c r="B156" s="5" t="s">
        <v>109</v>
      </c>
      <c r="C156" s="25" t="s">
        <v>184</v>
      </c>
      <c r="D156" s="26">
        <f>G156+I156+K156</f>
        <v>148199.1</v>
      </c>
      <c r="E156" s="26">
        <f>H156+J156+L156</f>
        <v>141127.9</v>
      </c>
      <c r="F156" s="26">
        <f>E156/D156*100</f>
        <v>95.228581010276031</v>
      </c>
      <c r="G156" s="26">
        <f>G157</f>
        <v>146717.20000000001</v>
      </c>
      <c r="H156" s="26">
        <f t="shared" ref="H156:N156" si="95">H157</f>
        <v>139716.6</v>
      </c>
      <c r="I156" s="26">
        <f t="shared" si="95"/>
        <v>1481.9</v>
      </c>
      <c r="J156" s="26">
        <f t="shared" si="95"/>
        <v>1411.3</v>
      </c>
      <c r="K156" s="26">
        <f t="shared" si="95"/>
        <v>0</v>
      </c>
      <c r="L156" s="26">
        <f t="shared" si="95"/>
        <v>0</v>
      </c>
      <c r="M156" s="26">
        <f t="shared" si="95"/>
        <v>0</v>
      </c>
      <c r="N156" s="26">
        <f t="shared" si="95"/>
        <v>0</v>
      </c>
      <c r="O156" s="25" t="s">
        <v>184</v>
      </c>
      <c r="P156" s="25" t="s">
        <v>184</v>
      </c>
      <c r="Q156" s="25" t="s">
        <v>184</v>
      </c>
      <c r="R156" s="25" t="s">
        <v>184</v>
      </c>
      <c r="S156" s="25" t="s">
        <v>184</v>
      </c>
    </row>
    <row r="157" spans="1:21" s="10" customFormat="1" ht="64.5" customHeight="1" x14ac:dyDescent="0.25">
      <c r="A157" s="1" t="s">
        <v>282</v>
      </c>
      <c r="B157" s="23" t="s">
        <v>281</v>
      </c>
      <c r="C157" s="37" t="s">
        <v>122</v>
      </c>
      <c r="D157" s="28">
        <f>G157+I157+K157+M157</f>
        <v>148199.1</v>
      </c>
      <c r="E157" s="28">
        <f t="shared" ref="E157" si="96">H157+J157+L157+N157</f>
        <v>141127.9</v>
      </c>
      <c r="F157" s="28">
        <f t="shared" ref="F157" si="97">E157/D157*100</f>
        <v>95.228581010276031</v>
      </c>
      <c r="G157" s="28">
        <v>146717.20000000001</v>
      </c>
      <c r="H157" s="28">
        <v>139716.6</v>
      </c>
      <c r="I157" s="28">
        <v>1481.9</v>
      </c>
      <c r="J157" s="28">
        <v>1411.3</v>
      </c>
      <c r="K157" s="29">
        <v>0</v>
      </c>
      <c r="L157" s="29">
        <v>0</v>
      </c>
      <c r="M157" s="29">
        <v>0</v>
      </c>
      <c r="N157" s="29">
        <v>0</v>
      </c>
      <c r="O157" s="37" t="s">
        <v>288</v>
      </c>
      <c r="P157" s="37" t="s">
        <v>123</v>
      </c>
      <c r="Q157" s="37" t="s">
        <v>123</v>
      </c>
      <c r="R157" s="42" t="s">
        <v>289</v>
      </c>
      <c r="S157" s="37" t="s">
        <v>184</v>
      </c>
    </row>
    <row r="158" spans="1:21" s="18" customFormat="1" ht="108.75" customHeight="1" x14ac:dyDescent="0.25">
      <c r="A158" s="12"/>
      <c r="B158" s="23" t="s">
        <v>56</v>
      </c>
      <c r="C158" s="58"/>
      <c r="D158" s="58"/>
      <c r="E158" s="58"/>
      <c r="F158" s="58"/>
      <c r="G158" s="58"/>
      <c r="H158" s="58"/>
      <c r="I158" s="58"/>
      <c r="J158" s="58"/>
      <c r="K158" s="58"/>
      <c r="L158" s="58"/>
      <c r="M158" s="58"/>
      <c r="N158" s="58"/>
      <c r="O158" s="58"/>
      <c r="P158" s="58"/>
      <c r="Q158" s="58"/>
      <c r="R158" s="58"/>
      <c r="S158" s="58"/>
      <c r="T158" s="16"/>
      <c r="U158" s="17"/>
    </row>
    <row r="159" spans="1:21" s="10" customFormat="1" x14ac:dyDescent="0.25">
      <c r="A159" s="1"/>
      <c r="B159" s="5" t="s">
        <v>49</v>
      </c>
      <c r="C159" s="25" t="s">
        <v>184</v>
      </c>
      <c r="D159" s="26">
        <f>D153+D140+D156</f>
        <v>601431.30000000005</v>
      </c>
      <c r="E159" s="26">
        <f>E153+E140+E156</f>
        <v>407753.5</v>
      </c>
      <c r="F159" s="26">
        <f>E159/D159*100</f>
        <v>67.797186478322629</v>
      </c>
      <c r="G159" s="26">
        <f t="shared" ref="G159:N159" si="98">G153+G140+G156</f>
        <v>158067.40000000002</v>
      </c>
      <c r="H159" s="26">
        <f t="shared" si="98"/>
        <v>144188.6</v>
      </c>
      <c r="I159" s="26">
        <f t="shared" si="98"/>
        <v>443363.9</v>
      </c>
      <c r="J159" s="26">
        <f t="shared" si="98"/>
        <v>263564.89999999997</v>
      </c>
      <c r="K159" s="26">
        <f t="shared" si="98"/>
        <v>0</v>
      </c>
      <c r="L159" s="26">
        <f t="shared" si="98"/>
        <v>0</v>
      </c>
      <c r="M159" s="26">
        <f t="shared" si="98"/>
        <v>0</v>
      </c>
      <c r="N159" s="26">
        <f t="shared" si="98"/>
        <v>0</v>
      </c>
      <c r="O159" s="25" t="s">
        <v>184</v>
      </c>
      <c r="P159" s="25" t="s">
        <v>184</v>
      </c>
      <c r="Q159" s="25" t="s">
        <v>184</v>
      </c>
      <c r="R159" s="25" t="s">
        <v>184</v>
      </c>
      <c r="S159" s="25" t="s">
        <v>184</v>
      </c>
    </row>
    <row r="160" spans="1:21" s="22" customFormat="1" x14ac:dyDescent="0.2">
      <c r="A160" s="19"/>
      <c r="B160" s="20" t="s">
        <v>185</v>
      </c>
      <c r="C160" s="33" t="s">
        <v>184</v>
      </c>
      <c r="D160" s="34">
        <f>D159+D138+D99</f>
        <v>19956173.399999999</v>
      </c>
      <c r="E160" s="34">
        <f>E159+E138+E99</f>
        <v>11175657.100000001</v>
      </c>
      <c r="F160" s="35">
        <f>E160/D160*100</f>
        <v>56.001002176098559</v>
      </c>
      <c r="G160" s="35">
        <f t="shared" ref="G160:N160" si="99">G159+G138+G99</f>
        <v>3785332</v>
      </c>
      <c r="H160" s="35">
        <f t="shared" si="99"/>
        <v>2351870.9000000004</v>
      </c>
      <c r="I160" s="35">
        <f t="shared" si="99"/>
        <v>15946946.600000001</v>
      </c>
      <c r="J160" s="35">
        <f t="shared" si="99"/>
        <v>8711584.0000000019</v>
      </c>
      <c r="K160" s="35">
        <f t="shared" si="99"/>
        <v>223894.80000000002</v>
      </c>
      <c r="L160" s="35">
        <f t="shared" si="99"/>
        <v>112202.20000000001</v>
      </c>
      <c r="M160" s="35">
        <f t="shared" si="99"/>
        <v>0</v>
      </c>
      <c r="N160" s="35">
        <f t="shared" si="99"/>
        <v>0</v>
      </c>
      <c r="O160" s="33" t="s">
        <v>184</v>
      </c>
      <c r="P160" s="33" t="s">
        <v>184</v>
      </c>
      <c r="Q160" s="33" t="s">
        <v>184</v>
      </c>
      <c r="R160" s="33" t="s">
        <v>184</v>
      </c>
      <c r="S160" s="36" t="s">
        <v>184</v>
      </c>
      <c r="T160" s="21"/>
      <c r="U160" s="17"/>
    </row>
  </sheetData>
  <autoFilter ref="A10:R160"/>
  <mergeCells count="82">
    <mergeCell ref="C150:S150"/>
    <mergeCell ref="C152:S152"/>
    <mergeCell ref="C155:S155"/>
    <mergeCell ref="C158:S158"/>
    <mergeCell ref="C148:S148"/>
    <mergeCell ref="C127:S127"/>
    <mergeCell ref="C129:S129"/>
    <mergeCell ref="C131:S131"/>
    <mergeCell ref="C133:S133"/>
    <mergeCell ref="C135:S135"/>
    <mergeCell ref="C137:S137"/>
    <mergeCell ref="C142:S142"/>
    <mergeCell ref="C144:S144"/>
    <mergeCell ref="C146:S146"/>
    <mergeCell ref="C93:S93"/>
    <mergeCell ref="C124:S124"/>
    <mergeCell ref="C96:S96"/>
    <mergeCell ref="C98:S98"/>
    <mergeCell ref="C103:S103"/>
    <mergeCell ref="C105:S105"/>
    <mergeCell ref="C107:S107"/>
    <mergeCell ref="C109:S109"/>
    <mergeCell ref="C111:S111"/>
    <mergeCell ref="C113:S113"/>
    <mergeCell ref="C115:S115"/>
    <mergeCell ref="C117:S117"/>
    <mergeCell ref="C119:S119"/>
    <mergeCell ref="C121:S121"/>
    <mergeCell ref="C91:S91"/>
    <mergeCell ref="C76:S76"/>
    <mergeCell ref="C78:S78"/>
    <mergeCell ref="C80:S80"/>
    <mergeCell ref="C82:S82"/>
    <mergeCell ref="C85:S85"/>
    <mergeCell ref="C87:S87"/>
    <mergeCell ref="C89:S89"/>
    <mergeCell ref="C74:S74"/>
    <mergeCell ref="C52:S52"/>
    <mergeCell ref="C54:S54"/>
    <mergeCell ref="C56:S56"/>
    <mergeCell ref="C58:S58"/>
    <mergeCell ref="C60:S60"/>
    <mergeCell ref="C65:S65"/>
    <mergeCell ref="C67:S67"/>
    <mergeCell ref="C69:S69"/>
    <mergeCell ref="C72:S72"/>
    <mergeCell ref="D62:S62"/>
    <mergeCell ref="C50:S50"/>
    <mergeCell ref="C26:S26"/>
    <mergeCell ref="C28:S28"/>
    <mergeCell ref="C30:S30"/>
    <mergeCell ref="C32:S32"/>
    <mergeCell ref="C34:S34"/>
    <mergeCell ref="C36:S36"/>
    <mergeCell ref="C48:S48"/>
    <mergeCell ref="C38:S38"/>
    <mergeCell ref="C40:S40"/>
    <mergeCell ref="C42:S42"/>
    <mergeCell ref="C44:S44"/>
    <mergeCell ref="C46:S46"/>
    <mergeCell ref="C23:S23"/>
    <mergeCell ref="D7:F8"/>
    <mergeCell ref="G7:N7"/>
    <mergeCell ref="G8:H8"/>
    <mergeCell ref="I8:J8"/>
    <mergeCell ref="K8:L8"/>
    <mergeCell ref="M8:N8"/>
    <mergeCell ref="A11:S11"/>
    <mergeCell ref="C15:S15"/>
    <mergeCell ref="C17:S17"/>
    <mergeCell ref="C19:S19"/>
    <mergeCell ref="C21:S21"/>
    <mergeCell ref="A2:S2"/>
    <mergeCell ref="A3:S3"/>
    <mergeCell ref="A4:S4"/>
    <mergeCell ref="A6:A9"/>
    <mergeCell ref="B6:B9"/>
    <mergeCell ref="C6:C9"/>
    <mergeCell ref="D6:N6"/>
    <mergeCell ref="O6:Q8"/>
    <mergeCell ref="R6:R9"/>
    <mergeCell ref="S6:S9"/>
  </mergeCells>
  <pageMargins left="0" right="0" top="0" bottom="0" header="0.31496062992125984" footer="0.31496062992125984"/>
  <pageSetup paperSize="9" scale="47" fitToHeight="0" orientation="landscape" horizontalDpi="180" verticalDpi="180" r:id="rId1"/>
  <rowBreaks count="7" manualBreakCount="7">
    <brk id="42" max="19" man="1"/>
    <brk id="100" max="19" man="1"/>
    <brk id="121" max="19" man="1"/>
    <brk id="125" max="19" man="1"/>
    <brk id="134" max="19" man="1"/>
    <brk id="141" max="19" man="1"/>
    <brk id="154" max="19" man="1"/>
  </rowBreaks>
  <colBreaks count="1" manualBreakCount="1">
    <brk id="14" max="1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(3)</vt:lpstr>
      <vt:lpstr>'Лист1 (3)'!Заголовки_для_печати</vt:lpstr>
      <vt:lpstr>'Лист1 (3)'!Область_печати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2023-07-31T06:51:05Z</dcterms:modified>
</cp:coreProperties>
</file>