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bookViews>
  <sheets>
    <sheet name="Лист1 (3)" sheetId="3" r:id="rId1"/>
  </sheets>
  <definedNames>
    <definedName name="_xlnm._FilterDatabase" localSheetId="0" hidden="1">'Лист1 (3)'!$A$10:$R$172</definedName>
    <definedName name="_xlnm.Print_Titles" localSheetId="0">'Лист1 (3)'!$A:$A,'Лист1 (3)'!$6:$10</definedName>
    <definedName name="_xlnm.Print_Area" localSheetId="0">'Лист1 (3)'!$A$1:$T$172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9" i="3" l="1"/>
  <c r="J151" i="3"/>
  <c r="I151" i="3"/>
  <c r="J69" i="3"/>
  <c r="I69" i="3"/>
  <c r="E76" i="3"/>
  <c r="D76" i="3"/>
  <c r="H24" i="3"/>
  <c r="I24" i="3"/>
  <c r="J24" i="3"/>
  <c r="K24" i="3"/>
  <c r="L24" i="3"/>
  <c r="M24" i="3"/>
  <c r="N24" i="3"/>
  <c r="G24" i="3"/>
  <c r="E67" i="3"/>
  <c r="D67" i="3"/>
  <c r="F76" i="3" l="1"/>
  <c r="D24" i="3"/>
  <c r="F67" i="3"/>
  <c r="J33" i="3" l="1"/>
  <c r="I33" i="3"/>
  <c r="E29" i="3"/>
  <c r="J18" i="3"/>
  <c r="J20" i="3"/>
  <c r="I20" i="3"/>
  <c r="I18" i="3"/>
  <c r="D14" i="3"/>
  <c r="J150" i="3" l="1"/>
  <c r="I150" i="3"/>
  <c r="E163" i="3" l="1"/>
  <c r="D163" i="3"/>
  <c r="I133" i="3"/>
  <c r="J133" i="3"/>
  <c r="E144" i="3"/>
  <c r="D144" i="3"/>
  <c r="F163" i="3" l="1"/>
  <c r="F144" i="3"/>
  <c r="J109" i="3" l="1"/>
  <c r="I109" i="3"/>
  <c r="E128" i="3"/>
  <c r="D128" i="3"/>
  <c r="K109" i="3"/>
  <c r="L109" i="3"/>
  <c r="M109" i="3"/>
  <c r="N109" i="3"/>
  <c r="H109" i="3"/>
  <c r="G109" i="3"/>
  <c r="D109" i="3" l="1"/>
  <c r="E109" i="3"/>
  <c r="F128" i="3"/>
  <c r="E65" i="3" l="1"/>
  <c r="D65" i="3"/>
  <c r="E53" i="3"/>
  <c r="D53" i="3"/>
  <c r="E24" i="3" l="1"/>
  <c r="F65" i="3"/>
  <c r="F53" i="3"/>
  <c r="G92" i="3" l="1"/>
  <c r="E63" i="3" l="1"/>
  <c r="D63" i="3"/>
  <c r="F63" i="3" l="1"/>
  <c r="I13" i="3" l="1"/>
  <c r="E126" i="3" l="1"/>
  <c r="H168" i="3"/>
  <c r="I168" i="3"/>
  <c r="J168" i="3"/>
  <c r="K168" i="3"/>
  <c r="L168" i="3"/>
  <c r="M168" i="3"/>
  <c r="N168" i="3"/>
  <c r="G168" i="3"/>
  <c r="H150" i="3"/>
  <c r="K150" i="3"/>
  <c r="L150" i="3"/>
  <c r="M150" i="3"/>
  <c r="N150" i="3"/>
  <c r="G150" i="3"/>
  <c r="H130" i="3"/>
  <c r="I130" i="3"/>
  <c r="J130" i="3"/>
  <c r="K130" i="3"/>
  <c r="L130" i="3"/>
  <c r="M130" i="3"/>
  <c r="N130" i="3"/>
  <c r="G130" i="3"/>
  <c r="D126" i="3"/>
  <c r="D168" i="3" l="1"/>
  <c r="E168" i="3"/>
  <c r="F126" i="3"/>
  <c r="H91" i="3" l="1"/>
  <c r="I91" i="3"/>
  <c r="J91" i="3"/>
  <c r="K91" i="3"/>
  <c r="L91" i="3"/>
  <c r="M91" i="3"/>
  <c r="N91" i="3"/>
  <c r="G91" i="3"/>
  <c r="E100" i="3"/>
  <c r="D100" i="3"/>
  <c r="D91" i="3" l="1"/>
  <c r="F100" i="3"/>
  <c r="E47" i="3" l="1"/>
  <c r="D47" i="3"/>
  <c r="F47" i="3" l="1"/>
  <c r="E14" i="3"/>
  <c r="E169" i="3" l="1"/>
  <c r="D169" i="3"/>
  <c r="E166" i="3"/>
  <c r="D166" i="3"/>
  <c r="N165" i="3"/>
  <c r="M165" i="3"/>
  <c r="L165" i="3"/>
  <c r="K165" i="3"/>
  <c r="J165" i="3"/>
  <c r="I165" i="3"/>
  <c r="H165" i="3"/>
  <c r="G165" i="3"/>
  <c r="D165" i="3"/>
  <c r="E161" i="3"/>
  <c r="D161" i="3"/>
  <c r="E159" i="3"/>
  <c r="D159" i="3"/>
  <c r="E157" i="3"/>
  <c r="D157" i="3"/>
  <c r="E155" i="3"/>
  <c r="D155" i="3"/>
  <c r="E153" i="3"/>
  <c r="D153" i="3"/>
  <c r="E151" i="3"/>
  <c r="D151" i="3"/>
  <c r="E146" i="3"/>
  <c r="D146" i="3"/>
  <c r="E142" i="3"/>
  <c r="D142" i="3"/>
  <c r="E140" i="3"/>
  <c r="D140" i="3"/>
  <c r="E138" i="3"/>
  <c r="D138" i="3"/>
  <c r="E136" i="3"/>
  <c r="D136" i="3"/>
  <c r="E134" i="3"/>
  <c r="D134" i="3"/>
  <c r="N133" i="3"/>
  <c r="M133" i="3"/>
  <c r="L133" i="3"/>
  <c r="K133" i="3"/>
  <c r="H133" i="3"/>
  <c r="G133" i="3"/>
  <c r="E131" i="3"/>
  <c r="D131" i="3"/>
  <c r="E124" i="3"/>
  <c r="D124" i="3"/>
  <c r="E122" i="3"/>
  <c r="D122" i="3"/>
  <c r="E120" i="3"/>
  <c r="D120" i="3"/>
  <c r="E118" i="3"/>
  <c r="D118" i="3"/>
  <c r="E116" i="3"/>
  <c r="D116" i="3"/>
  <c r="E114" i="3"/>
  <c r="D114" i="3"/>
  <c r="E112" i="3"/>
  <c r="D112" i="3"/>
  <c r="E110" i="3"/>
  <c r="D110" i="3"/>
  <c r="E105" i="3"/>
  <c r="D105" i="3"/>
  <c r="D103" i="3"/>
  <c r="E103" i="3"/>
  <c r="N102" i="3"/>
  <c r="M102" i="3"/>
  <c r="L102" i="3"/>
  <c r="J102" i="3"/>
  <c r="I102" i="3"/>
  <c r="H102" i="3"/>
  <c r="G102" i="3"/>
  <c r="E98" i="3"/>
  <c r="D98" i="3"/>
  <c r="E96" i="3"/>
  <c r="D96" i="3"/>
  <c r="E94" i="3"/>
  <c r="D94" i="3"/>
  <c r="E92" i="3"/>
  <c r="D92" i="3"/>
  <c r="E89" i="3"/>
  <c r="D89" i="3"/>
  <c r="E87" i="3"/>
  <c r="D87" i="3"/>
  <c r="E85" i="3"/>
  <c r="D85" i="3"/>
  <c r="E83" i="3"/>
  <c r="D83" i="3"/>
  <c r="E81" i="3"/>
  <c r="D81" i="3"/>
  <c r="E79" i="3"/>
  <c r="D79" i="3"/>
  <c r="N78" i="3"/>
  <c r="M78" i="3"/>
  <c r="L78" i="3"/>
  <c r="K78" i="3"/>
  <c r="J78" i="3"/>
  <c r="H78" i="3"/>
  <c r="G78" i="3"/>
  <c r="E74" i="3"/>
  <c r="D74" i="3"/>
  <c r="E72" i="3"/>
  <c r="D72" i="3"/>
  <c r="E70" i="3"/>
  <c r="D70" i="3"/>
  <c r="N69" i="3"/>
  <c r="M69" i="3"/>
  <c r="L69" i="3"/>
  <c r="K69" i="3"/>
  <c r="H69" i="3"/>
  <c r="G69" i="3"/>
  <c r="E61" i="3"/>
  <c r="D61" i="3"/>
  <c r="E59" i="3"/>
  <c r="D59" i="3"/>
  <c r="E57" i="3"/>
  <c r="D57" i="3"/>
  <c r="E55" i="3"/>
  <c r="D55" i="3"/>
  <c r="E51" i="3"/>
  <c r="D51" i="3"/>
  <c r="D49" i="3"/>
  <c r="E49" i="3"/>
  <c r="E45" i="3"/>
  <c r="D45" i="3"/>
  <c r="E43" i="3"/>
  <c r="D43" i="3"/>
  <c r="E41" i="3"/>
  <c r="D41" i="3"/>
  <c r="E39" i="3"/>
  <c r="D39" i="3"/>
  <c r="E37" i="3"/>
  <c r="D37" i="3"/>
  <c r="E35" i="3"/>
  <c r="D35" i="3"/>
  <c r="E33" i="3"/>
  <c r="D33" i="3"/>
  <c r="E31" i="3"/>
  <c r="D31" i="3"/>
  <c r="D29" i="3"/>
  <c r="E27" i="3"/>
  <c r="D27" i="3"/>
  <c r="E25" i="3"/>
  <c r="D25" i="3"/>
  <c r="E22" i="3"/>
  <c r="D22" i="3"/>
  <c r="E20" i="3"/>
  <c r="D20" i="3"/>
  <c r="D18" i="3"/>
  <c r="E18" i="3"/>
  <c r="E16" i="3"/>
  <c r="D16" i="3"/>
  <c r="N13" i="3"/>
  <c r="M13" i="3"/>
  <c r="L13" i="3"/>
  <c r="K13" i="3"/>
  <c r="H13" i="3"/>
  <c r="G13" i="3"/>
  <c r="F140" i="3" l="1"/>
  <c r="F166" i="3"/>
  <c r="F153" i="3"/>
  <c r="N148" i="3"/>
  <c r="F98" i="3"/>
  <c r="F116" i="3"/>
  <c r="F112" i="3"/>
  <c r="E91" i="3"/>
  <c r="F61" i="3"/>
  <c r="F72" i="3"/>
  <c r="D69" i="3"/>
  <c r="F57" i="3"/>
  <c r="F94" i="3"/>
  <c r="F105" i="3"/>
  <c r="F122" i="3"/>
  <c r="F79" i="3"/>
  <c r="K102" i="3"/>
  <c r="K107" i="3" s="1"/>
  <c r="F96" i="3"/>
  <c r="F124" i="3"/>
  <c r="F136" i="3"/>
  <c r="F70" i="3"/>
  <c r="F118" i="3"/>
  <c r="F22" i="3"/>
  <c r="F92" i="3"/>
  <c r="D102" i="3"/>
  <c r="F169" i="3"/>
  <c r="F51" i="3"/>
  <c r="H107" i="3"/>
  <c r="F45" i="3"/>
  <c r="F55" i="3"/>
  <c r="F59" i="3"/>
  <c r="E69" i="3"/>
  <c r="E78" i="3"/>
  <c r="F134" i="3"/>
  <c r="F142" i="3"/>
  <c r="F49" i="3"/>
  <c r="E102" i="3"/>
  <c r="F85" i="3"/>
  <c r="F155" i="3"/>
  <c r="I78" i="3"/>
  <c r="I107" i="3" s="1"/>
  <c r="D130" i="3"/>
  <c r="F81" i="3"/>
  <c r="F87" i="3"/>
  <c r="F103" i="3"/>
  <c r="F120" i="3"/>
  <c r="E130" i="3"/>
  <c r="F151" i="3"/>
  <c r="F157" i="3"/>
  <c r="F39" i="3"/>
  <c r="F159" i="3"/>
  <c r="F89" i="3"/>
  <c r="J171" i="3"/>
  <c r="F43" i="3"/>
  <c r="F110" i="3"/>
  <c r="F31" i="3"/>
  <c r="F27" i="3"/>
  <c r="F16" i="3"/>
  <c r="F41" i="3"/>
  <c r="F20" i="3"/>
  <c r="F29" i="3"/>
  <c r="F33" i="3"/>
  <c r="F161" i="3"/>
  <c r="L171" i="3"/>
  <c r="E150" i="3"/>
  <c r="D150" i="3"/>
  <c r="D171" i="3" s="1"/>
  <c r="N171" i="3"/>
  <c r="G171" i="3"/>
  <c r="H171" i="3"/>
  <c r="I171" i="3"/>
  <c r="K171" i="3"/>
  <c r="F146" i="3"/>
  <c r="I148" i="3"/>
  <c r="J148" i="3"/>
  <c r="F138" i="3"/>
  <c r="L148" i="3"/>
  <c r="M148" i="3"/>
  <c r="K148" i="3"/>
  <c r="D133" i="3"/>
  <c r="E133" i="3"/>
  <c r="F131" i="3"/>
  <c r="G148" i="3"/>
  <c r="H148" i="3"/>
  <c r="F114" i="3"/>
  <c r="G107" i="3"/>
  <c r="F74" i="3"/>
  <c r="N107" i="3"/>
  <c r="D78" i="3"/>
  <c r="M107" i="3"/>
  <c r="F37" i="3"/>
  <c r="L107" i="3"/>
  <c r="F18" i="3"/>
  <c r="E13" i="3"/>
  <c r="D13" i="3"/>
  <c r="F25" i="3"/>
  <c r="F83" i="3"/>
  <c r="F168" i="3"/>
  <c r="M171" i="3"/>
  <c r="F35" i="3"/>
  <c r="F14" i="3"/>
  <c r="E165" i="3"/>
  <c r="J13" i="3"/>
  <c r="J107" i="3" s="1"/>
  <c r="F24" i="3" l="1"/>
  <c r="F91" i="3"/>
  <c r="F130" i="3"/>
  <c r="F102" i="3"/>
  <c r="F78" i="3"/>
  <c r="F69" i="3"/>
  <c r="E107" i="3"/>
  <c r="F109" i="3"/>
  <c r="F150" i="3"/>
  <c r="I172" i="3"/>
  <c r="D107" i="3"/>
  <c r="G172" i="3"/>
  <c r="N172" i="3"/>
  <c r="K172" i="3"/>
  <c r="H172" i="3"/>
  <c r="L172" i="3"/>
  <c r="F133" i="3"/>
  <c r="D148" i="3"/>
  <c r="E148" i="3"/>
  <c r="M172" i="3"/>
  <c r="F165" i="3"/>
  <c r="E171" i="3"/>
  <c r="F13" i="3"/>
  <c r="J172" i="3" l="1"/>
  <c r="D172" i="3"/>
  <c r="F107" i="3"/>
  <c r="F148" i="3"/>
  <c r="E172" i="3"/>
  <c r="F171" i="3"/>
  <c r="F172" i="3" l="1"/>
</calcChain>
</file>

<file path=xl/sharedStrings.xml><?xml version="1.0" encoding="utf-8"?>
<sst xmlns="http://schemas.openxmlformats.org/spreadsheetml/2006/main" count="719" uniqueCount="366">
  <si>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</si>
  <si>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</si>
  <si>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</si>
  <si>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</si>
  <si>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</si>
  <si>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</si>
  <si>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</si>
  <si>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</si>
  <si>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</si>
  <si>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</si>
  <si>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</si>
  <si>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</si>
  <si>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</si>
  <si>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</si>
  <si>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</si>
  <si>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</si>
  <si>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</si>
  <si>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</si>
  <si>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</si>
  <si>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</si>
  <si>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</si>
  <si>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</si>
  <si>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</si>
  <si>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</si>
  <si>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</si>
  <si>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</si>
  <si>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</si>
  <si>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</si>
  <si>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</si>
  <si>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</si>
  <si>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</si>
  <si>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</si>
  <si>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</si>
  <si>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</si>
  <si>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</si>
  <si>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</si>
  <si>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</si>
  <si>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</si>
  <si>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</si>
  <si>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</si>
  <si>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</si>
  <si>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</si>
  <si>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</si>
  <si>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</si>
  <si>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</si>
  <si>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</si>
  <si>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</si>
  <si>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</si>
  <si>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</si>
  <si>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</si>
  <si>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</si>
  <si>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</si>
  <si>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</si>
  <si>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</si>
  <si>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</si>
  <si>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</si>
  <si>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</si>
  <si>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</si>
  <si>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</si>
  <si>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</si>
  <si>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</si>
  <si>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</si>
  <si>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</si>
  <si>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</si>
  <si>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</si>
  <si>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</si>
  <si>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</si>
  <si>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</si>
  <si>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</si>
  <si>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</si>
  <si>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</si>
  <si>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</si>
  <si>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</si>
  <si>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</si>
  <si>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</si>
  <si>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</si>
  <si>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</si>
  <si>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</si>
  <si>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</si>
  <si>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</si>
  <si>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</si>
  <si>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</si>
  <si>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</si>
  <si>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</si>
  <si>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</si>
  <si>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</si>
  <si>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</si>
  <si>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</si>
  <si>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</si>
  <si>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</si>
  <si>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</si>
  <si>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</si>
  <si>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</si>
  <si>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</si>
  <si>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</si>
  <si>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</si>
  <si>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</si>
  <si>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</si>
  <si>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</si>
  <si>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</si>
  <si>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Ресурсное обеспечение деятельности ГАОУ ДПО "Институт регионального развития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</si>
  <si>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</si>
  <si>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</si>
  <si>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</si>
  <si>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</si>
  <si>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</si>
  <si>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 xml:space="preserve">Министерство образования Пензенской области
</t>
  </si>
  <si>
    <t xml:space="preserve">Министерство образования Пензенской области, органы местного самоуправления муниципальных районов (по согласованию)
</t>
  </si>
  <si>
    <t>4.3. (Н03-4)</t>
  </si>
  <si>
    <t>Региональный проект «Цифровая образовательная среда»</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</si>
  <si>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</si>
  <si>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</si>
  <si>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</si>
  <si>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</si>
  <si>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</si>
  <si>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</si>
  <si>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</si>
  <si>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</si>
  <si>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</si>
  <si>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</si>
  <si>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</si>
  <si>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</si>
  <si>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</si>
  <si>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t>
  </si>
  <si>
    <t>Обеспечение печатными изданиями "Дневник школьника Пензенской области" муниципальных районов и городских округов Пензенской области</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</si>
  <si>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</si>
  <si>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</si>
  <si>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</si>
  <si>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</si>
  <si>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</si>
  <si>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</si>
  <si>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</si>
  <si>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</si>
  <si>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</si>
  <si>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</si>
  <si>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1.2.23</t>
  </si>
  <si>
    <t>1.2.24</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</si>
  <si>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</si>
  <si>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</si>
  <si>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</si>
  <si>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</si>
  <si>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Осуществление денежных выплат молодым специалистам (педагогическим работникам государственных (муниципальных) образовательных организаций)</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</si>
  <si>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</si>
  <si>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</si>
  <si>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</si>
  <si>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</si>
  <si>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2.1.9</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</si>
  <si>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</si>
  <si>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1.2.29</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</si>
  <si>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</si>
  <si>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</si>
  <si>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</si>
  <si>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</si>
  <si>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</si>
  <si>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</si>
  <si>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</si>
  <si>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</si>
  <si>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</si>
  <si>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</si>
  <si>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</si>
  <si>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</si>
  <si>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</si>
  <si>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</si>
  <si>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</si>
  <si>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</si>
  <si>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</si>
  <si>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</si>
  <si>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</si>
  <si>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</si>
  <si>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</si>
  <si>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</si>
  <si>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</si>
  <si>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</si>
  <si>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</si>
  <si>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</si>
  <si>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</si>
  <si>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Расходы на организацию изучения истории Пензенского края, издание научной литературы и приобретение учебно-методического пособия</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</si>
  <si>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</si>
  <si>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</si>
  <si>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</si>
  <si>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1) 20;
2) 50;
3) 70</t>
  </si>
  <si>
    <t>Государственная программа Пензенской области "Развитие образования в Пензенской области"</t>
  </si>
  <si>
    <t>х</t>
  </si>
  <si>
    <t>ИТОГО ПО ГОСПРОГРАММЕ</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</si>
  <si>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</si>
  <si>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</si>
  <si>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Стипендию получают более 7 тыс. обучающихся</t>
  </si>
  <si>
    <t>Более 3000 обучающихся обеспечены питаннием</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</si>
  <si>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</si>
  <si>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I-IV кв. 2023 г.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</si>
  <si>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 xml:space="preserve">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
</t>
  </si>
  <si>
    <t>I-IV кв. 2023 г.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</si>
  <si>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</si>
  <si>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II кв. 2023 г.
Количество педагогических работников-победителей и призеров конкурса, человек</t>
  </si>
  <si>
    <t>I-IV кв. 2023 г.
Количество организаций, ед.</t>
  </si>
  <si>
    <t>I-IV кв. 2023 г.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</si>
  <si>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II кв. 2023 г.
Количество учителей - победителей и призеров регионального этапа конкурса, человек</t>
  </si>
  <si>
    <t>1.2.8</t>
  </si>
  <si>
    <t>I-IV кв. 2023 г.
1) Количество проведенных региональных олимпиад по общеобразовательным предметам, ед.
2) Количество победителей и призеров заключительного этапа всероссийской олимпиады школьников, ед.</t>
  </si>
  <si>
    <t>Проведение мероприятий с одаренными детьми</t>
  </si>
  <si>
    <t>I-IV кв. 2023 г.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</si>
  <si>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1.2.13</t>
  </si>
  <si>
    <t>Оснащение общеобразовательных организаций Пензенской области транспортом</t>
  </si>
  <si>
    <t>III кв. 2023 г.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</si>
  <si>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1.2.16</t>
  </si>
  <si>
    <t>Обеспечение печатными изданиями "Культурный дневник школьника Пензенской области" образовательных организаций муниципальных районов и городских округов Пензенской области, ГБНОУ ПО "Губернский лицей"</t>
  </si>
  <si>
    <t>III кв. 2023 г.
Количество обучающихся, обеспеченных печатными изданиями "Культурный дневник школьника Пензенской области", человек</t>
  </si>
  <si>
    <t>I-IV кв. 2023 г.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</si>
  <si>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I-IV кв. 2023 г.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</si>
  <si>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I-IV кв. 2023 г.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</si>
  <si>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IV кв. 2023 г.
Количество объектов,
в которых в полном объеме выполнены мероприятия по капитальному ремонту общеобразовательных организаций, ед.</t>
  </si>
  <si>
    <t>II-IV кв. 2023 г.
1) Количество томов книги "История Пензенского края", шт.
2) Количество экземпляров, экземпляров.
3) Количество учебно-методических пособий, экземпляров</t>
  </si>
  <si>
    <t>IV кв. 2023 г.
Количество общеобразовательных организаций, в которых осуществлена замена технологического оборудования в пищеблоках, ед.</t>
  </si>
  <si>
    <t xml:space="preserve">I-IV кв. 2023 г.
Количество организаций, ед.
</t>
  </si>
  <si>
    <t>I-IV кв. 2023 г.
Численность детей, охваченных дополнительными общеобразовательными программами, человек</t>
  </si>
  <si>
    <t>IV кв. 2023 г.
Количество проведенных мероприятий, ед.</t>
  </si>
  <si>
    <t>I-IV кв. 2023 г.
Доля лиц, которым предоставлены меры социальной поддержки,
 в общем количестве обратившихся, %</t>
  </si>
  <si>
    <t>I-IV кв. 2023 г.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попечительству,а также выполнение полномочий органов опеки
и попечительства, ед.</t>
  </si>
  <si>
    <t>II кв. 2023 г.
Количество семей, получивших денежное вознаграждение, семей</t>
  </si>
  <si>
    <t>I-IV кв. 2023 г.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</si>
  <si>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</si>
  <si>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IV кв. 2023 г.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</si>
  <si>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Более 800 детей получают выплату</t>
  </si>
  <si>
    <t>IV кв. 2023 г.
Создано новых мест
в общеобразовательных организациях в связи с ростом числа обучающихся, вызванным демографическим фактором, место</t>
  </si>
  <si>
    <t>1.6.12</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</si>
  <si>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</si>
  <si>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III кв. 2023 г.
1)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
2) На базе общеобразователь-ных организаций созданы и функционируют детские технопарки "Кванториум", ед.
</t>
  </si>
  <si>
    <t>1.7.8</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</si>
  <si>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</si>
  <si>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III кв. 2023 г.
Созданы новые места
в образовательных организациях различных типов для реализации дополнительных общеразвивающих программ всех направленностей, тыс. единиц.</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</si>
  <si>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</si>
  <si>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1.7.9</t>
  </si>
  <si>
    <t xml:space="preserve">III кв. 2023 г.
Количество общеобразовательных организаций, в которых обновлена материально-техническая база для занятий физической культурой и спортом, которые обеспечены инвентарем и оборудованием, ед.
</t>
  </si>
  <si>
    <t xml:space="preserve">I-IV кв. 2023 г.
Количество профессиональных образовательных организаций, в которых проведены мероприятия по обновлению и совершенствованию материально-технической базы, ед.
</t>
  </si>
  <si>
    <t>I-IV кв. 2023 г.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</si>
  <si>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I-IV кв. 2023 г.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</si>
  <si>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I-IV кв. 2023 г.
Доля лиц, которым предоставлены меры социальной поддержки
 в организациях, функции и полномочия учредителя
в отношении которых осуществляет Министерство образования Пензенской области, в общем количестве обратившихся, %</t>
  </si>
  <si>
    <t>I-IV кв. 2023 г.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</si>
  <si>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I-IV кв. 2023 г.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</si>
  <si>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2.1.11</t>
  </si>
  <si>
    <t>Обеспечение бесплатным двухразовым питанием обучающихся с ограниченными возможностями здоровья, не проживающих в организациях, осуществляющих образовательную деятельность, обучающихся за счет средств бюджета Пензенской области</t>
  </si>
  <si>
    <t>I-IV кв. 2023 г.
Доля обучающихся
с ограниченными возможностями здоровья,
не проживающих в организациях, которым предоставлена денежная компенсация бесплатного двухразового питания,
в общем количестве обратившихся,%</t>
  </si>
  <si>
    <t>2.2.</t>
  </si>
  <si>
    <t>Основное мероприятие «Повышение привлекательности программ профессиональных образовательных организаций, востребованных на региональном рынке труда»</t>
  </si>
  <si>
    <t xml:space="preserve">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
</t>
  </si>
  <si>
    <t>2.2.1</t>
  </si>
  <si>
    <t>Выплаты получают 36 обучающихся</t>
  </si>
  <si>
    <t>I-IV кв. 2023 г.
Доля педагогических работников, прошедших аттестацию, от числа педагогических работников, подавших заявление на аттестацию, %</t>
  </si>
  <si>
    <t xml:space="preserve">I-IV кв. 2023 г.
1) Доля проведенных мероприятий, исследований и мониторингов от заявленных, %.
2) Количество награжденных, человек
</t>
  </si>
  <si>
    <t>IV кв. 2023 г.
Доля получивших выплаты молодых специалистов (педагогических работников государственных (муниципальных) образовательных организаций) от общего числа получателей, %</t>
  </si>
  <si>
    <t>I-IV кв. 2023 г.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</si>
  <si>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II кв. 2023 г.
Количество победителей, чел.</t>
  </si>
  <si>
    <t>I-IV кв. 2023 г.
Выполнение плана деятельности Министерства образования 
Пензенской области, %</t>
  </si>
  <si>
    <t>I-IV кв. 2023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</si>
  <si>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III кв. 2023 г.
Количество проектов, реализуемых на территории Пензенской области совместно с Российским научным фондом, ед.</t>
  </si>
  <si>
    <t>4.1.12</t>
  </si>
  <si>
    <t>4.1.13</t>
  </si>
  <si>
    <t>Организация и проведение комплексных социологических исследований по вопросам удовлетворенности социально-экономической и политической ситуацией в Пензенской области среди жителей региона</t>
  </si>
  <si>
    <t>II-IV кв. 2023 г.
Количество проведенных социологических исследований, ед.</t>
  </si>
  <si>
    <t>Проведение комплексных социологических исследований по вопросам удовлетворенности в Пензенской области качеством образования участниками образовательного процесса</t>
  </si>
  <si>
    <t>II-IV кв. 2023 г..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</si>
  <si>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I-IV кв. 2023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</si>
  <si>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</si>
  <si>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</si>
  <si>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4.3.4</t>
  </si>
  <si>
    <t>Выплаты, установленные Законом Пензенской области от 04.07.2013 № 2413-ЗПО «Об образовании в Пензенской области» (с последующими изменениями)</t>
  </si>
  <si>
    <t>Средства перечислены на счет ГАПОУ ПО ПСПК для приобретения ноутбуков и расходного материала в целях осуществления выездов в муниципальные образования в течение 2023 года для реализации программ дополнительного образования</t>
  </si>
  <si>
    <t>III кв. 2023 г.
1) Созданы центры цифрового образования детей "IT-куб", ед..
2) Образовательные организации обеспечены материально-технической базой для внедрения цифровой образовательной среды., ед.</t>
  </si>
  <si>
    <t>21;5</t>
  </si>
  <si>
    <t>1.2.34.</t>
  </si>
  <si>
    <t>Оснащение средствами обучения и воспитания создаваемых мест в общеобразовательных организациях, расположенных в сельской местности</t>
  </si>
  <si>
    <t>IV кв. 2023 г.
Количество оснащенных средствами обучения и воспитания создаваемых мест в общеобразовательных организациях, расположенных в сельской местности, ед.</t>
  </si>
  <si>
    <t>В апреле 2023 года проведен конкурс для педагогических работников, преподающих дисциплины сферы информационных технологий, по итогам которого 10 участников получили выплаты</t>
  </si>
  <si>
    <t>В мае 2023 года был проведен конкрус "Лучший воспитатель образовательной организации", по итогам которого были выплачены премии 5 победителям и призерам</t>
  </si>
  <si>
    <t>В мае 2023 года был проведен конкрус "Учитель года", по итогам которого были выплачены премии 5 победителям и призерам, а также подарен автомобиль</t>
  </si>
  <si>
    <t>21;11</t>
  </si>
  <si>
    <t>11 обучающихся стали призерами заключительных этапов олимпиад по 12 предметам</t>
  </si>
  <si>
    <t>В мае-июне проведен конкурс "Успешная семья", по итогам которого 14 семей получили денежное вознаграждение</t>
  </si>
  <si>
    <t>Обеспечение участия команд Пензенской области в чемпионатах профессионального мастерства</t>
  </si>
  <si>
    <t xml:space="preserve">Закуплено и передано обучающимся 59467 экземпляров культурного дневника </t>
  </si>
  <si>
    <t>Закуплено и передано обучающимся 57330 экземпляров дневника школьника</t>
  </si>
  <si>
    <t>1.2.25.</t>
  </si>
  <si>
    <t>1.2.35.</t>
  </si>
  <si>
    <t>Оснащение общеобразовательных организаций Пензенской области средствами обучения и воспитания, соответствующими современным условиям обучения</t>
  </si>
  <si>
    <t>IV кв. 2023 г.
Количество оснащенных средствами обучения и воспитания, соответствующих современным условиям обучения, общеобразовательных организаций Пензенской области, ед.</t>
  </si>
  <si>
    <t>III кв. 2023 г.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</si>
  <si>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Осуществлены выплаты 15 учителям, прибывшим на работу в сельские населенные пункты либо поселки городского типа</t>
  </si>
  <si>
    <t xml:space="preserve">2425 (финансирование 2022-2023 годов, ввод объекта 
на 2425 мест "Пензенская область 
с. Засечное, 
11 очередь строительства жилой застройки района
г. "Спутник". Строительство общеобразо-вательной организации 
на 2425 мест 
(97 классов)")
</t>
  </si>
  <si>
    <t>Школа на 2425 мест в городе "Спутник" с. Засечное введена в эксплуатацию</t>
  </si>
  <si>
    <t>III-IV кв. 2023 г.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</si>
  <si>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1) 21
2) 1</t>
  </si>
  <si>
    <t>8; 0</t>
  </si>
  <si>
    <t>2.1.12</t>
  </si>
  <si>
    <t>Предоставление компенсации расходов на обучение по образовательным программам среднего профессионального образования участникам специальной военной операции и членам их семей</t>
  </si>
  <si>
    <t>I-IV кв. 2023 г.
1) Доля образовательных организаций, реализующих программы среднего профессионального образования, обучающиеся которых сдали государственную итоговую и промежуточную аттестацию в форме демонстрационного экзамена базового и (или) профильного уровня, от общего количества образовательных организаций, реализующих программы среднего профессионального образования, %.
2) Доля профессиональных образовательных организаций, участвующих в мероприятиях, направленных на популяризацию чемпионатов профес-сионального мастерства,
от общего количества профессиональных образовательных организаций,%</t>
  </si>
  <si>
    <t>Произведены выплаты ежемесячного денежного вознаграждения за классное руководство 6 448 педагогическим работникам муниципальных общеобразовательных организаций</t>
  </si>
  <si>
    <t>24 студента получают меры поддержки (дополнительную стипендию)</t>
  </si>
  <si>
    <t>2.5.7</t>
  </si>
  <si>
    <t>Обновление материально-технической базы, программного обеспечения 
и приобретение транспортных средств</t>
  </si>
  <si>
    <t>III кв. 2023 г.
1) Количество приобретенных единиц оборудования 
для улучшения материально - технической базы, ед.;
2) Количество приобретенного программного обеспечения, ед.;
3) Количество приобретенных транспортных средств, ед.</t>
  </si>
  <si>
    <t>4.1.14</t>
  </si>
  <si>
    <t>Проведение работ по подготовке материала для издания энциклопедии "Великая Отечественная война 1941 - 1945 гг. Пензенская область"</t>
  </si>
  <si>
    <t>IV кв. 2023 г.
Количество разработанных изданий, ед.</t>
  </si>
  <si>
    <t xml:space="preserve">1) 1
2) 40
</t>
  </si>
  <si>
    <t>Выплаты получают 165 обучающихся с ОВЗ</t>
  </si>
  <si>
    <t>В 6 организациях среднего профессионального образования обновлена материальная база (системные блоки, камнерезные станки, межкомнатные перегорродки)</t>
  </si>
  <si>
    <t>Выплаты получают 367 педагогов</t>
  </si>
  <si>
    <t>Выплаты получают 119 человек</t>
  </si>
  <si>
    <t>Выплаты получают 685 педагогов</t>
  </si>
  <si>
    <t xml:space="preserve">В 21 сельских школах открыты центры естественно-научной направленности «Точка роста».
На базе МБОУ СОШ № 17 г. Кузнецка им. Ю. Гагарина открыт школьный Кванториум.
</t>
  </si>
  <si>
    <t>Создано более 1,5 тысяч новых мест в образовательных организациях для реализации дополнительных общеразвивающих программ всех направленностей</t>
  </si>
  <si>
    <t>В 8 общеобразовательных организациях Пензеснкой области произведен ремонт спортивных залов</t>
  </si>
  <si>
    <t xml:space="preserve">40 школ обеспечены материально-технической базой для внедрения цифровой образовательной среды.
В школе № 65/23 г. Пензы открыт Центр цифрового образования «ИТ-куб».
</t>
  </si>
  <si>
    <t>Более 134 тыс. обучающихся получили начальное, основное и среднее общее образование, чел.</t>
  </si>
  <si>
    <t>С 15 августа 5 общеобразовательных организаций перешли в собственность Пензенской области</t>
  </si>
  <si>
    <t>IV кв. 2023 г.
Количество мероприятий, ед.</t>
  </si>
  <si>
    <t>за 4 квартал 2023 года</t>
  </si>
  <si>
    <t>Ежемесячно численность детей, на которых была выплачена компенсация, составила:
- первый ребенок- 3694;
- второй ребенок - 5569;
- третий ребенок - 1711, чел.</t>
  </si>
  <si>
    <t>Более 50,0 тыс. детей получили дошкольное образование, чел.</t>
  </si>
  <si>
    <t>III-IV кв. 2023 г.
Количество закупаемого транспорта, штук</t>
  </si>
  <si>
    <t xml:space="preserve">Организовано бесплатное горячее питание 56,3 тыс обучающихся, получающих начальное общее образование в муниципальных образовательных организациях </t>
  </si>
  <si>
    <t>Ресурсное обеспечение деятельности общеобразовательных организаций (за исключением вечерних (сменных) школ, школ-интернатов, школ-интернатов для обучающихся по адаптированным образовательным программам)</t>
  </si>
  <si>
    <t>IV кв. 2023 г.
Количество организаций, ед.</t>
  </si>
  <si>
    <t>В 16 общеобразовательных организациях проведен капитальный ремонт в полном объеме</t>
  </si>
  <si>
    <t>1) 1;
2) 12650;
3) 0</t>
  </si>
  <si>
    <t>В 31 общеобразовательной организации произведена замена технологического оборудования в пищеблоках</t>
  </si>
  <si>
    <t>1.2.36.</t>
  </si>
  <si>
    <t>Обеспечение бесплатным горячим питанием отдельных категорий обучающихся государственных общеобразовательных организаций</t>
  </si>
  <si>
    <t>IV кв. 2023 г.
Доля охвата обеспечением бесплатным горячим питанием отдельных категорий обучающихся государственных общеобразовательных организаций, %</t>
  </si>
  <si>
    <t>Питается льготныая катеогрия обучающихся (многодетные, малоимущие, участники СВО и дети с ОВЗ)</t>
  </si>
  <si>
    <t>1.3.9</t>
  </si>
  <si>
    <t>Развитие спортивно-оздоровительного лагеря "Меридиан" ГАУ ДО ПО "Многофункциональный туристско-спортивный центр" имени Татьяны Тарасовны Мартыненко</t>
  </si>
  <si>
    <t xml:space="preserve">IV кв. 2023 г.
Количество организаций
</t>
  </si>
  <si>
    <t>Проведено мероприятие "Движение первых"</t>
  </si>
  <si>
    <t xml:space="preserve">Приобретено оборудование и мебель в СОЛ "Меридиан" </t>
  </si>
  <si>
    <t>Ежемесячно получено выплат на 2028 ребенка-сироту.</t>
  </si>
  <si>
    <t>Прорведена Губернаторская елка для детей-сирот и детей, оставшихся без попечения родителей, детей-ивналидов и детей с ОВЗ</t>
  </si>
  <si>
    <t>1100 (финансирование 2022-2023 годов, ввод объекта 
на 1100 мест "Школа в районе ул. Измайлова, 76, г. Пенза")</t>
  </si>
  <si>
    <t>Введена в эксплуатацию школа на 1100 мест в районе ул. Измайлова (начало строительства - 2022 год)
Продолжается строительство школы на 1100 мест в мкр. Заря. Планируемый срок завершения – 20.12.2024</t>
  </si>
  <si>
    <t>Средства сняты уведомлением Министерства финансов РФ 26.12.23</t>
  </si>
  <si>
    <t>1) 100. 
2) 76</t>
  </si>
  <si>
    <t>3500 педагогов прошли аттестацию</t>
  </si>
  <si>
    <t>1) 100
2) 2</t>
  </si>
  <si>
    <t>2 ченловека получили выплаты за звание "Народный учитель"</t>
  </si>
  <si>
    <t>Выплату получили 825 молодых специалистов</t>
  </si>
  <si>
    <t xml:space="preserve">1) 197;
2) -;
3) 1
</t>
  </si>
  <si>
    <t>Был приобретен экран и мебель в актовый зал ГАОУДПО "Институт регионального развития Пензенской области"</t>
  </si>
  <si>
    <t>Ежемесячно 11,0 тыс педагогов получали компенсацию по коммунальным расходам, чел.</t>
  </si>
  <si>
    <t>1) 0; 
2) 0; 
3) 75; 
4) 6; 
5) 100</t>
  </si>
  <si>
    <t>Проведено 5 социологических исследований</t>
  </si>
  <si>
    <t>Проведено 16 социологических исследований</t>
  </si>
  <si>
    <t xml:space="preserve"> -(мероприятие переходящее, расходы на разработку, издание энциклопедии в 2025 году)</t>
  </si>
  <si>
    <t>1) 4500;
2) 30;
3) 0</t>
  </si>
  <si>
    <t>1) 11052;
2) 30;
3) 0</t>
  </si>
  <si>
    <t>1) 0; 
2) 0; 
3) 174; 
4) 15; 
5) 248</t>
  </si>
  <si>
    <t>В соответствии с соглашением между Министерством образования ПО и Кванториумом осуществилось обучение 1935 школьников по дополнительным общеобразовательным программам</t>
  </si>
  <si>
    <t>Школа в с. Б.Вьяс на 160 мест оснащена средствами обучения и воспитания</t>
  </si>
  <si>
    <t>Акт выполненных работ по обучению детей-инвалидов в г. Саратов был выставлен 14.12.2023 года в соответствии с фактическим пребыванием детей в учебном заведении. Остаток средств в размере 57,1 тыс.руб. – экономия.</t>
  </si>
  <si>
    <t>Приобретено 2 автобус</t>
  </si>
  <si>
    <t>Издан том 2 книги "История Пензенского края" в количестве 1000 экземпляров. Издано 1800 экземпляров научно-популярного журнала "Пензенское краеведение", 9850 экземпляров краеведческуой литературы</t>
  </si>
  <si>
    <t xml:space="preserve">Ведется строительство школы на 550 мест в с. Бессоновка Бессоновского района, школа на 160 мест в с. Б.Вьяс Лунинского района - введена в эксплуатацию. </t>
  </si>
  <si>
    <t>160 (Строительство сельской школы 
в с. Большой Вьяс Лунинского района Пензенской области)</t>
  </si>
  <si>
    <t>IV кв. 2023 г.
Доля лиц, которым предоставлены меры социальной поддержки, из числа обратившихся ,%</t>
  </si>
  <si>
    <t>Выплачены компенсации 25 обучающимся по образовательным программам среднего профессионального образования</t>
  </si>
  <si>
    <t>Средства перечислены на счет РНФ для реализации 12 проектов</t>
  </si>
  <si>
    <t>Средства были выделены в декабре 2023 года. Процедура контрактации не осуществлена.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</si>
</sst>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
      <sz val="11"/>
      <color rgb="FF000000"/>
      <name val="Times New Roman"/>
      <family val="1"/>
      <charset val="204"/>
    </font>
  </fonts>
  <fills count="4">
    <fill>
      <patternFill patternType="none"/>
    </fill>
    <fill>
      <patternFill patternType="gray125"/>
    </fill>
    <fill>
      <patternFill patternType="solid">
        <fgColor indexed="50"/>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0" xfId="0" applyFont="1" applyFill="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5" fillId="0" borderId="1" xfId="0" applyFont="1" applyFill="1" applyBorder="1" applyAlignment="1">
      <alignment horizontal="center" vertical="center" wrapText="1"/>
    </xf>
    <xf numFmtId="164" fontId="1" fillId="0" borderId="0" xfId="0" applyNumberFormat="1" applyFont="1" applyFill="1" applyBorder="1"/>
    <xf numFmtId="164" fontId="3" fillId="0" borderId="0" xfId="0" applyNumberFormat="1" applyFont="1" applyFill="1" applyAlignment="1">
      <alignment horizontal="center" vertical="top"/>
    </xf>
    <xf numFmtId="164" fontId="1" fillId="0" borderId="0" xfId="0" applyNumberFormat="1" applyFont="1" applyFill="1"/>
    <xf numFmtId="0" fontId="0" fillId="0" borderId="0" xfId="0" applyFill="1" applyBorder="1"/>
    <xf numFmtId="0" fontId="4" fillId="0" borderId="0" xfId="0" applyFont="1" applyFill="1" applyAlignment="1">
      <alignment horizontal="center" vertical="top"/>
    </xf>
    <xf numFmtId="0" fontId="0" fillId="0" borderId="0" xfId="0" applyFill="1"/>
    <xf numFmtId="0" fontId="4" fillId="3" borderId="0" xfId="0" applyFont="1" applyFill="1"/>
    <xf numFmtId="0" fontId="3" fillId="3" borderId="5" xfId="0" applyFont="1" applyFill="1" applyBorder="1" applyAlignment="1">
      <alignment horizontal="justify" vertical="center"/>
    </xf>
    <xf numFmtId="0" fontId="7" fillId="0" borderId="0" xfId="0" applyFont="1" applyFill="1" applyBorder="1"/>
    <xf numFmtId="0" fontId="7" fillId="0" borderId="0" xfId="0" applyFont="1" applyFill="1"/>
    <xf numFmtId="0" fontId="5" fillId="0" borderId="1" xfId="0" applyFont="1" applyFill="1" applyBorder="1" applyAlignment="1">
      <alignment horizontal="justify" vertical="top" wrapText="1"/>
    </xf>
    <xf numFmtId="0" fontId="1" fillId="0" borderId="0" xfId="0" applyFont="1" applyFill="1" applyAlignment="1">
      <alignment horizontal="center" vertical="top"/>
    </xf>
    <xf numFmtId="0" fontId="2"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pplyProtection="1">
      <alignment horizontal="center" vertical="top" wrapText="1"/>
      <protection locked="0"/>
    </xf>
    <xf numFmtId="164" fontId="1" fillId="0" borderId="1" xfId="0" applyNumberFormat="1" applyFont="1" applyFill="1" applyBorder="1" applyAlignment="1" applyProtection="1">
      <alignment horizontal="center" vertical="top" wrapText="1"/>
      <protection locked="0"/>
    </xf>
    <xf numFmtId="0" fontId="6"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xf>
    <xf numFmtId="164" fontId="6" fillId="3" borderId="1" xfId="0" applyNumberFormat="1" applyFont="1" applyFill="1" applyBorder="1" applyAlignment="1">
      <alignment horizontal="center" vertical="top" wrapText="1"/>
    </xf>
    <xf numFmtId="0" fontId="6" fillId="3"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top" wrapText="1"/>
    </xf>
    <xf numFmtId="0" fontId="2" fillId="0" borderId="0" xfId="0" applyFont="1" applyFill="1" applyAlignment="1">
      <alignment horizontal="center" vertical="center"/>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8" fillId="0" borderId="1" xfId="0" applyFont="1" applyBorder="1" applyAlignment="1">
      <alignment horizontal="center" vertical="top"/>
    </xf>
    <xf numFmtId="0" fontId="1"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0" fontId="2" fillId="0" borderId="0" xfId="0" applyFont="1" applyFill="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xf numFmtId="164" fontId="3" fillId="2" borderId="11" xfId="0" applyNumberFormat="1" applyFont="1" applyFill="1" applyBorder="1" applyAlignment="1">
      <alignment horizontal="center" wrapText="1"/>
    </xf>
    <xf numFmtId="164" fontId="3" fillId="2" borderId="11"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72"/>
  <sheetViews>
    <sheetView tabSelected="1" view="pageBreakPreview" zoomScale="70" zoomScaleNormal="55" zoomScaleSheetLayoutView="70" workbookViewId="0">
      <pane xSplit="2" ySplit="11" topLeftCell="D12" activePane="bottomRight" state="frozen"/>
      <selection pane="topRight" activeCell="C1" sqref="C1"/>
      <selection pane="bottomLeft" activeCell="A12" sqref="A12"/>
      <selection pane="bottomRight" activeCell="C21" sqref="C21:S21"/>
    </sheetView>
  </sheetViews>
  <sheetFormatPr defaultColWidth="9.140625" defaultRowHeight="12.75" x14ac:dyDescent="0.2"/>
  <cols>
    <col min="1" max="1" width="14.140625" style="9" customWidth="1"/>
    <col min="2" max="2" width="34.7109375" style="9" customWidth="1"/>
    <col min="3" max="3" width="27" style="24" hidden="1" customWidth="1"/>
    <col min="4" max="4" width="14.5703125" style="24" customWidth="1"/>
    <col min="5" max="5" width="11.7109375" style="24" customWidth="1"/>
    <col min="6" max="6" width="9.5703125" style="24" customWidth="1"/>
    <col min="7" max="7" width="11.28515625" style="24" customWidth="1"/>
    <col min="8" max="8" width="12.42578125" style="24" customWidth="1"/>
    <col min="9" max="9" width="11.7109375" style="24" customWidth="1"/>
    <col min="10" max="10" width="12.28515625" style="24" customWidth="1"/>
    <col min="11" max="12" width="9.140625" style="24" customWidth="1"/>
    <col min="13" max="13" width="7.140625" style="24" customWidth="1"/>
    <col min="14" max="14" width="6.7109375" style="24" customWidth="1"/>
    <col min="15" max="15" width="53.85546875" style="24" customWidth="1"/>
    <col min="16" max="16" width="12.5703125" style="24" customWidth="1"/>
    <col min="17" max="17" width="13.28515625" style="24" customWidth="1"/>
    <col min="18" max="18" width="46.5703125" style="24" customWidth="1"/>
    <col min="19" max="19" width="16.28515625" style="24" customWidth="1"/>
    <col min="20" max="20" width="9.140625" style="9" hidden="1" customWidth="1"/>
    <col min="21" max="16384" width="9.140625" style="9"/>
  </cols>
  <sheetData>
    <row r="2" spans="1:21" s="8" customFormat="1" x14ac:dyDescent="0.2">
      <c r="A2" s="65" t="s">
        <v>73</v>
      </c>
      <c r="B2" s="65"/>
      <c r="C2" s="65"/>
      <c r="D2" s="65"/>
      <c r="E2" s="65"/>
      <c r="F2" s="65"/>
      <c r="G2" s="65"/>
      <c r="H2" s="65"/>
      <c r="I2" s="65"/>
      <c r="J2" s="65"/>
      <c r="K2" s="65"/>
      <c r="L2" s="65"/>
      <c r="M2" s="65"/>
      <c r="N2" s="65"/>
      <c r="O2" s="65"/>
      <c r="P2" s="65"/>
      <c r="Q2" s="65"/>
      <c r="R2" s="65"/>
      <c r="S2" s="65"/>
    </row>
    <row r="3" spans="1:21" s="8" customFormat="1" x14ac:dyDescent="0.2">
      <c r="A3" s="65" t="s">
        <v>72</v>
      </c>
      <c r="B3" s="65"/>
      <c r="C3" s="65"/>
      <c r="D3" s="65"/>
      <c r="E3" s="65"/>
      <c r="F3" s="65"/>
      <c r="G3" s="65"/>
      <c r="H3" s="65"/>
      <c r="I3" s="65"/>
      <c r="J3" s="65"/>
      <c r="K3" s="65"/>
      <c r="L3" s="65"/>
      <c r="M3" s="65"/>
      <c r="N3" s="65"/>
      <c r="O3" s="65"/>
      <c r="P3" s="65"/>
      <c r="Q3" s="65"/>
      <c r="R3" s="65"/>
      <c r="S3" s="65"/>
    </row>
    <row r="4" spans="1:21" x14ac:dyDescent="0.2">
      <c r="A4" s="66" t="s">
        <v>316</v>
      </c>
      <c r="B4" s="66"/>
      <c r="C4" s="66"/>
      <c r="D4" s="66"/>
      <c r="E4" s="66"/>
      <c r="F4" s="66"/>
      <c r="G4" s="66"/>
      <c r="H4" s="66"/>
      <c r="I4" s="66"/>
      <c r="J4" s="66"/>
      <c r="K4" s="66"/>
      <c r="L4" s="66"/>
      <c r="M4" s="66"/>
      <c r="N4" s="66"/>
      <c r="O4" s="66"/>
      <c r="P4" s="66"/>
      <c r="Q4" s="66"/>
      <c r="R4" s="66"/>
      <c r="S4" s="66"/>
    </row>
    <row r="6" spans="1:21" x14ac:dyDescent="0.2">
      <c r="A6" s="67" t="s">
        <v>74</v>
      </c>
      <c r="B6" s="70" t="s">
        <v>75</v>
      </c>
      <c r="C6" s="70" t="s">
        <v>0</v>
      </c>
      <c r="D6" s="70" t="s">
        <v>15</v>
      </c>
      <c r="E6" s="70"/>
      <c r="F6" s="70"/>
      <c r="G6" s="70"/>
      <c r="H6" s="70"/>
      <c r="I6" s="70"/>
      <c r="J6" s="70"/>
      <c r="K6" s="70"/>
      <c r="L6" s="70"/>
      <c r="M6" s="70"/>
      <c r="N6" s="70"/>
      <c r="O6" s="70" t="s">
        <v>53</v>
      </c>
      <c r="P6" s="70"/>
      <c r="Q6" s="70"/>
      <c r="R6" s="67" t="s">
        <v>54</v>
      </c>
      <c r="S6" s="67" t="s">
        <v>55</v>
      </c>
    </row>
    <row r="7" spans="1:21" x14ac:dyDescent="0.2">
      <c r="A7" s="68"/>
      <c r="B7" s="70"/>
      <c r="C7" s="70"/>
      <c r="D7" s="71" t="s">
        <v>1</v>
      </c>
      <c r="E7" s="72"/>
      <c r="F7" s="73"/>
      <c r="G7" s="70" t="s">
        <v>2</v>
      </c>
      <c r="H7" s="70"/>
      <c r="I7" s="70"/>
      <c r="J7" s="70"/>
      <c r="K7" s="70"/>
      <c r="L7" s="70"/>
      <c r="M7" s="70"/>
      <c r="N7" s="70"/>
      <c r="O7" s="70"/>
      <c r="P7" s="70"/>
      <c r="Q7" s="70"/>
      <c r="R7" s="68"/>
      <c r="S7" s="68"/>
    </row>
    <row r="8" spans="1:21" x14ac:dyDescent="0.2">
      <c r="A8" s="68"/>
      <c r="B8" s="70"/>
      <c r="C8" s="70"/>
      <c r="D8" s="74"/>
      <c r="E8" s="75"/>
      <c r="F8" s="76"/>
      <c r="G8" s="70" t="s">
        <v>3</v>
      </c>
      <c r="H8" s="70"/>
      <c r="I8" s="70" t="s">
        <v>4</v>
      </c>
      <c r="J8" s="70"/>
      <c r="K8" s="70" t="s">
        <v>5</v>
      </c>
      <c r="L8" s="70"/>
      <c r="M8" s="70" t="s">
        <v>6</v>
      </c>
      <c r="N8" s="70"/>
      <c r="O8" s="70"/>
      <c r="P8" s="70"/>
      <c r="Q8" s="70"/>
      <c r="R8" s="68"/>
      <c r="S8" s="68"/>
    </row>
    <row r="9" spans="1:21" ht="51" x14ac:dyDescent="0.2">
      <c r="A9" s="69"/>
      <c r="B9" s="70"/>
      <c r="C9" s="70"/>
      <c r="D9" s="37" t="s">
        <v>7</v>
      </c>
      <c r="E9" s="37" t="s">
        <v>8</v>
      </c>
      <c r="F9" s="37" t="s">
        <v>52</v>
      </c>
      <c r="G9" s="37" t="s">
        <v>7</v>
      </c>
      <c r="H9" s="37" t="s">
        <v>8</v>
      </c>
      <c r="I9" s="37" t="s">
        <v>7</v>
      </c>
      <c r="J9" s="37" t="s">
        <v>8</v>
      </c>
      <c r="K9" s="37" t="s">
        <v>7</v>
      </c>
      <c r="L9" s="37" t="s">
        <v>8</v>
      </c>
      <c r="M9" s="37" t="s">
        <v>7</v>
      </c>
      <c r="N9" s="37" t="s">
        <v>8</v>
      </c>
      <c r="O9" s="37" t="s">
        <v>9</v>
      </c>
      <c r="P9" s="37" t="s">
        <v>10</v>
      </c>
      <c r="Q9" s="37" t="s">
        <v>11</v>
      </c>
      <c r="R9" s="69"/>
      <c r="S9" s="69"/>
    </row>
    <row r="10" spans="1:21" x14ac:dyDescent="0.2">
      <c r="A10" s="37">
        <v>1</v>
      </c>
      <c r="B10" s="7">
        <v>2</v>
      </c>
      <c r="C10" s="37">
        <v>3</v>
      </c>
      <c r="D10" s="37">
        <v>4</v>
      </c>
      <c r="E10" s="37">
        <v>5</v>
      </c>
      <c r="F10" s="37">
        <v>6</v>
      </c>
      <c r="G10" s="37">
        <v>7</v>
      </c>
      <c r="H10" s="37">
        <v>8</v>
      </c>
      <c r="I10" s="37">
        <v>9</v>
      </c>
      <c r="J10" s="37">
        <v>10</v>
      </c>
      <c r="K10" s="37">
        <v>11</v>
      </c>
      <c r="L10" s="37">
        <v>12</v>
      </c>
      <c r="M10" s="37">
        <v>13</v>
      </c>
      <c r="N10" s="37">
        <v>14</v>
      </c>
      <c r="O10" s="37">
        <v>15</v>
      </c>
      <c r="P10" s="37">
        <v>16</v>
      </c>
      <c r="Q10" s="37">
        <v>17</v>
      </c>
      <c r="R10" s="37">
        <v>18</v>
      </c>
      <c r="S10" s="37">
        <v>19</v>
      </c>
    </row>
    <row r="11" spans="1:21" s="15" customFormat="1" x14ac:dyDescent="0.2">
      <c r="A11" s="77" t="s">
        <v>181</v>
      </c>
      <c r="B11" s="78"/>
      <c r="C11" s="78"/>
      <c r="D11" s="78"/>
      <c r="E11" s="78"/>
      <c r="F11" s="78"/>
      <c r="G11" s="78"/>
      <c r="H11" s="78"/>
      <c r="I11" s="78"/>
      <c r="J11" s="78"/>
      <c r="K11" s="78"/>
      <c r="L11" s="78"/>
      <c r="M11" s="78"/>
      <c r="N11" s="78"/>
      <c r="O11" s="78"/>
      <c r="P11" s="78"/>
      <c r="Q11" s="78"/>
      <c r="R11" s="78"/>
      <c r="S11" s="78"/>
      <c r="T11" s="13"/>
      <c r="U11" s="14"/>
    </row>
    <row r="12" spans="1:21" s="10" customFormat="1" ht="38.25" x14ac:dyDescent="0.25">
      <c r="A12" s="1">
        <v>1</v>
      </c>
      <c r="B12" s="5" t="s">
        <v>14</v>
      </c>
      <c r="C12" s="37" t="s">
        <v>182</v>
      </c>
      <c r="D12" s="37" t="s">
        <v>182</v>
      </c>
      <c r="E12" s="37" t="s">
        <v>182</v>
      </c>
      <c r="F12" s="37" t="s">
        <v>182</v>
      </c>
      <c r="G12" s="37" t="s">
        <v>182</v>
      </c>
      <c r="H12" s="37" t="s">
        <v>182</v>
      </c>
      <c r="I12" s="37" t="s">
        <v>182</v>
      </c>
      <c r="J12" s="37" t="s">
        <v>182</v>
      </c>
      <c r="K12" s="37" t="s">
        <v>182</v>
      </c>
      <c r="L12" s="37" t="s">
        <v>182</v>
      </c>
      <c r="M12" s="37" t="s">
        <v>182</v>
      </c>
      <c r="N12" s="37" t="s">
        <v>182</v>
      </c>
      <c r="O12" s="37" t="s">
        <v>182</v>
      </c>
      <c r="P12" s="37" t="s">
        <v>182</v>
      </c>
      <c r="Q12" s="37" t="s">
        <v>182</v>
      </c>
      <c r="R12" s="37" t="s">
        <v>182</v>
      </c>
      <c r="S12" s="37" t="s">
        <v>182</v>
      </c>
    </row>
    <row r="13" spans="1:21" s="10" customFormat="1" ht="25.5" x14ac:dyDescent="0.25">
      <c r="A13" s="1" t="s">
        <v>16</v>
      </c>
      <c r="B13" s="5" t="s">
        <v>12</v>
      </c>
      <c r="C13" s="25" t="s">
        <v>182</v>
      </c>
      <c r="D13" s="26">
        <f>D14+D16+D18+D20+D22</f>
        <v>4697891.5</v>
      </c>
      <c r="E13" s="26">
        <f>E14+E16+E18+E20+E22</f>
        <v>4697712.3999999994</v>
      </c>
      <c r="F13" s="27">
        <f>E13/D13*100</f>
        <v>99.996187651417657</v>
      </c>
      <c r="G13" s="27">
        <f>G14+G16+G18+G20+G22</f>
        <v>0</v>
      </c>
      <c r="H13" s="27">
        <f t="shared" ref="H13:N13" si="0">H14+H16+H18+H20+H22</f>
        <v>0</v>
      </c>
      <c r="I13" s="26">
        <f>I14+I16+I18+I20+I22</f>
        <v>4697891.5</v>
      </c>
      <c r="J13" s="26">
        <f>J14+J16+J18+J20+J22</f>
        <v>4697712.3999999994</v>
      </c>
      <c r="K13" s="27">
        <f t="shared" si="0"/>
        <v>0</v>
      </c>
      <c r="L13" s="27">
        <f t="shared" si="0"/>
        <v>0</v>
      </c>
      <c r="M13" s="27">
        <f t="shared" si="0"/>
        <v>0</v>
      </c>
      <c r="N13" s="27">
        <f t="shared" si="0"/>
        <v>0</v>
      </c>
      <c r="O13" s="37" t="s">
        <v>182</v>
      </c>
      <c r="P13" s="37" t="s">
        <v>182</v>
      </c>
      <c r="Q13" s="37" t="s">
        <v>182</v>
      </c>
      <c r="R13" s="37" t="s">
        <v>182</v>
      </c>
      <c r="S13" s="37" t="s">
        <v>182</v>
      </c>
    </row>
    <row r="14" spans="1:21" s="10" customFormat="1" ht="89.25" x14ac:dyDescent="0.25">
      <c r="A14" s="2" t="s">
        <v>17</v>
      </c>
      <c r="B14" s="23" t="s">
        <v>188</v>
      </c>
      <c r="C14" s="37" t="s">
        <v>13</v>
      </c>
      <c r="D14" s="28">
        <f t="shared" ref="D14:E16" si="1">G14+I14+K14+M14</f>
        <v>47398.6</v>
      </c>
      <c r="E14" s="28">
        <f>H14+J14+L14+N14</f>
        <v>47398.6</v>
      </c>
      <c r="F14" s="29">
        <f t="shared" ref="F14" si="2">E14/D14*100</f>
        <v>100</v>
      </c>
      <c r="G14" s="29">
        <v>0</v>
      </c>
      <c r="H14" s="29">
        <v>0</v>
      </c>
      <c r="I14" s="28">
        <v>47398.6</v>
      </c>
      <c r="J14" s="28">
        <v>47398.6</v>
      </c>
      <c r="K14" s="29">
        <v>0</v>
      </c>
      <c r="L14" s="29">
        <v>0</v>
      </c>
      <c r="M14" s="29">
        <v>0</v>
      </c>
      <c r="N14" s="29">
        <v>0</v>
      </c>
      <c r="O14" s="37" t="s">
        <v>189</v>
      </c>
      <c r="P14" s="37" t="s">
        <v>180</v>
      </c>
      <c r="Q14" s="39" t="s">
        <v>180</v>
      </c>
      <c r="R14" s="55" t="s">
        <v>317</v>
      </c>
      <c r="S14" s="37" t="s">
        <v>182</v>
      </c>
    </row>
    <row r="15" spans="1:21" s="18" customFormat="1" ht="89.25" x14ac:dyDescent="0.25">
      <c r="A15" s="12"/>
      <c r="B15" s="23" t="s">
        <v>56</v>
      </c>
      <c r="C15" s="79"/>
      <c r="D15" s="79"/>
      <c r="E15" s="79"/>
      <c r="F15" s="79"/>
      <c r="G15" s="79"/>
      <c r="H15" s="79"/>
      <c r="I15" s="79"/>
      <c r="J15" s="79"/>
      <c r="K15" s="79"/>
      <c r="L15" s="79"/>
      <c r="M15" s="79"/>
      <c r="N15" s="79"/>
      <c r="O15" s="79"/>
      <c r="P15" s="79"/>
      <c r="Q15" s="79"/>
      <c r="R15" s="79"/>
      <c r="S15" s="79"/>
      <c r="T15" s="16"/>
      <c r="U15" s="17"/>
    </row>
    <row r="16" spans="1:21" s="10" customFormat="1" ht="89.25" x14ac:dyDescent="0.25">
      <c r="A16" s="2" t="s">
        <v>18</v>
      </c>
      <c r="B16" s="23" t="s">
        <v>76</v>
      </c>
      <c r="C16" s="37" t="s">
        <v>13</v>
      </c>
      <c r="D16" s="28">
        <f t="shared" si="1"/>
        <v>5418.7</v>
      </c>
      <c r="E16" s="28">
        <f t="shared" si="1"/>
        <v>5352.9</v>
      </c>
      <c r="F16" s="28">
        <f t="shared" ref="F16" si="3">E16/D16*100</f>
        <v>98.785686603797956</v>
      </c>
      <c r="G16" s="29">
        <v>0</v>
      </c>
      <c r="H16" s="29">
        <v>0</v>
      </c>
      <c r="I16" s="28">
        <v>5418.7</v>
      </c>
      <c r="J16" s="28">
        <v>5352.9</v>
      </c>
      <c r="K16" s="29">
        <v>0</v>
      </c>
      <c r="L16" s="29">
        <v>0</v>
      </c>
      <c r="M16" s="29">
        <v>0</v>
      </c>
      <c r="N16" s="29">
        <v>0</v>
      </c>
      <c r="O16" s="37" t="s">
        <v>190</v>
      </c>
      <c r="P16" s="30">
        <v>30</v>
      </c>
      <c r="Q16" s="30">
        <v>30</v>
      </c>
      <c r="R16" s="37" t="s">
        <v>123</v>
      </c>
      <c r="S16" s="37" t="s">
        <v>182</v>
      </c>
    </row>
    <row r="17" spans="1:21" s="18" customFormat="1" ht="89.25" x14ac:dyDescent="0.25">
      <c r="A17" s="12"/>
      <c r="B17" s="23" t="s">
        <v>56</v>
      </c>
      <c r="C17" s="79"/>
      <c r="D17" s="79"/>
      <c r="E17" s="79"/>
      <c r="F17" s="79"/>
      <c r="G17" s="79"/>
      <c r="H17" s="79"/>
      <c r="I17" s="79"/>
      <c r="J17" s="79"/>
      <c r="K17" s="79"/>
      <c r="L17" s="79"/>
      <c r="M17" s="79"/>
      <c r="N17" s="79"/>
      <c r="O17" s="79"/>
      <c r="P17" s="79"/>
      <c r="Q17" s="79"/>
      <c r="R17" s="79"/>
      <c r="S17" s="79"/>
      <c r="T17" s="16"/>
      <c r="U17" s="17"/>
    </row>
    <row r="18" spans="1:21" s="10" customFormat="1" ht="89.25" x14ac:dyDescent="0.25">
      <c r="A18" s="2" t="s">
        <v>19</v>
      </c>
      <c r="B18" s="23" t="s">
        <v>116</v>
      </c>
      <c r="C18" s="37" t="s">
        <v>13</v>
      </c>
      <c r="D18" s="28">
        <f t="shared" ref="D18:E110" si="4">G18+I18+K18+M18</f>
        <v>4643996</v>
      </c>
      <c r="E18" s="28">
        <f t="shared" si="4"/>
        <v>4643938.3</v>
      </c>
      <c r="F18" s="28">
        <f t="shared" ref="F18" si="5">E18/D18*100</f>
        <v>99.9987575355362</v>
      </c>
      <c r="G18" s="29">
        <v>0</v>
      </c>
      <c r="H18" s="29">
        <v>0</v>
      </c>
      <c r="I18" s="28">
        <f>4626455.5+17540.5</f>
        <v>4643996</v>
      </c>
      <c r="J18" s="28">
        <f>4626397.8+17540.5</f>
        <v>4643938.3</v>
      </c>
      <c r="K18" s="29">
        <v>0</v>
      </c>
      <c r="L18" s="29">
        <v>0</v>
      </c>
      <c r="M18" s="29">
        <v>0</v>
      </c>
      <c r="N18" s="29">
        <v>0</v>
      </c>
      <c r="O18" s="37" t="s">
        <v>191</v>
      </c>
      <c r="P18" s="30">
        <v>100</v>
      </c>
      <c r="Q18" s="30">
        <v>100</v>
      </c>
      <c r="R18" s="51" t="s">
        <v>318</v>
      </c>
      <c r="S18" s="37" t="s">
        <v>182</v>
      </c>
    </row>
    <row r="19" spans="1:21" s="18" customFormat="1" ht="89.25" x14ac:dyDescent="0.25">
      <c r="A19" s="12"/>
      <c r="B19" s="23" t="s">
        <v>56</v>
      </c>
      <c r="C19" s="83"/>
      <c r="D19" s="83"/>
      <c r="E19" s="83"/>
      <c r="F19" s="83"/>
      <c r="G19" s="83"/>
      <c r="H19" s="83"/>
      <c r="I19" s="83"/>
      <c r="J19" s="83"/>
      <c r="K19" s="83"/>
      <c r="L19" s="83"/>
      <c r="M19" s="83"/>
      <c r="N19" s="83"/>
      <c r="O19" s="83"/>
      <c r="P19" s="83"/>
      <c r="Q19" s="83"/>
      <c r="R19" s="83"/>
      <c r="S19" s="83"/>
      <c r="T19" s="16"/>
      <c r="U19" s="17"/>
    </row>
    <row r="20" spans="1:21" s="10" customFormat="1" ht="102" x14ac:dyDescent="0.25">
      <c r="A20" s="2" t="s">
        <v>20</v>
      </c>
      <c r="B20" s="23" t="s">
        <v>117</v>
      </c>
      <c r="C20" s="37" t="s">
        <v>13</v>
      </c>
      <c r="D20" s="28">
        <f t="shared" si="4"/>
        <v>743.19999999999993</v>
      </c>
      <c r="E20" s="28">
        <f t="shared" si="4"/>
        <v>687.6</v>
      </c>
      <c r="F20" s="28">
        <f t="shared" ref="F20" si="6">E20/D20*100</f>
        <v>92.518837459634028</v>
      </c>
      <c r="G20" s="29">
        <v>0</v>
      </c>
      <c r="H20" s="29">
        <v>0</v>
      </c>
      <c r="I20" s="28">
        <f>739.9+3.3</f>
        <v>743.19999999999993</v>
      </c>
      <c r="J20" s="28">
        <f>684.4+3.2</f>
        <v>687.6</v>
      </c>
      <c r="K20" s="29">
        <v>0</v>
      </c>
      <c r="L20" s="29">
        <v>0</v>
      </c>
      <c r="M20" s="29">
        <v>0</v>
      </c>
      <c r="N20" s="29">
        <v>0</v>
      </c>
      <c r="O20" s="37" t="s">
        <v>192</v>
      </c>
      <c r="P20" s="30">
        <v>30</v>
      </c>
      <c r="Q20" s="30">
        <v>30</v>
      </c>
      <c r="R20" s="37" t="s">
        <v>123</v>
      </c>
      <c r="S20" s="37" t="s">
        <v>182</v>
      </c>
    </row>
    <row r="21" spans="1:21" s="18" customFormat="1" ht="89.25" x14ac:dyDescent="0.25">
      <c r="A21" s="12"/>
      <c r="B21" s="23" t="s">
        <v>56</v>
      </c>
      <c r="C21" s="79" t="s">
        <v>365</v>
      </c>
      <c r="D21" s="79"/>
      <c r="E21" s="79"/>
      <c r="F21" s="79"/>
      <c r="G21" s="79"/>
      <c r="H21" s="79"/>
      <c r="I21" s="79"/>
      <c r="J21" s="79"/>
      <c r="K21" s="79"/>
      <c r="L21" s="79"/>
      <c r="M21" s="79"/>
      <c r="N21" s="79"/>
      <c r="O21" s="79"/>
      <c r="P21" s="79"/>
      <c r="Q21" s="79"/>
      <c r="R21" s="79"/>
      <c r="S21" s="79"/>
      <c r="T21" s="16"/>
      <c r="U21" s="17"/>
    </row>
    <row r="22" spans="1:21" s="10" customFormat="1" ht="51" x14ac:dyDescent="0.25">
      <c r="A22" s="2" t="s">
        <v>21</v>
      </c>
      <c r="B22" s="23" t="s">
        <v>77</v>
      </c>
      <c r="C22" s="37" t="s">
        <v>29</v>
      </c>
      <c r="D22" s="28">
        <f t="shared" ref="D22:E22" si="7">G22+I22+K22+M22</f>
        <v>335</v>
      </c>
      <c r="E22" s="28">
        <f t="shared" si="7"/>
        <v>335</v>
      </c>
      <c r="F22" s="28">
        <f t="shared" ref="F22" si="8">E22/D22*100</f>
        <v>100</v>
      </c>
      <c r="G22" s="29">
        <v>0</v>
      </c>
      <c r="H22" s="29">
        <v>0</v>
      </c>
      <c r="I22" s="28">
        <v>335</v>
      </c>
      <c r="J22" s="29">
        <v>335</v>
      </c>
      <c r="K22" s="29">
        <v>0</v>
      </c>
      <c r="L22" s="29">
        <v>0</v>
      </c>
      <c r="M22" s="29">
        <v>0</v>
      </c>
      <c r="N22" s="29">
        <v>0</v>
      </c>
      <c r="O22" s="37" t="s">
        <v>193</v>
      </c>
      <c r="P22" s="30">
        <v>5</v>
      </c>
      <c r="Q22" s="30">
        <v>5</v>
      </c>
      <c r="R22" s="49" t="s">
        <v>273</v>
      </c>
      <c r="S22" s="37" t="s">
        <v>182</v>
      </c>
    </row>
    <row r="23" spans="1:21" s="18" customFormat="1" ht="89.25" x14ac:dyDescent="0.25">
      <c r="A23" s="12"/>
      <c r="B23" s="23" t="s">
        <v>56</v>
      </c>
      <c r="C23" s="83"/>
      <c r="D23" s="83"/>
      <c r="E23" s="83"/>
      <c r="F23" s="83"/>
      <c r="G23" s="83"/>
      <c r="H23" s="83"/>
      <c r="I23" s="83"/>
      <c r="J23" s="83"/>
      <c r="K23" s="83"/>
      <c r="L23" s="83"/>
      <c r="M23" s="83"/>
      <c r="N23" s="83"/>
      <c r="O23" s="83"/>
      <c r="P23" s="83"/>
      <c r="Q23" s="83"/>
      <c r="R23" s="83"/>
      <c r="S23" s="83"/>
      <c r="T23" s="16"/>
      <c r="U23" s="17"/>
    </row>
    <row r="24" spans="1:21" s="10" customFormat="1" ht="89.25" x14ac:dyDescent="0.25">
      <c r="A24" s="3" t="s">
        <v>22</v>
      </c>
      <c r="B24" s="23" t="s">
        <v>66</v>
      </c>
      <c r="C24" s="25" t="s">
        <v>182</v>
      </c>
      <c r="D24" s="26">
        <f>G24+I24+K24</f>
        <v>10225041.199999999</v>
      </c>
      <c r="E24" s="26">
        <f>H24+J24+L24</f>
        <v>10209379.199999999</v>
      </c>
      <c r="F24" s="26">
        <f>E24/D24*100</f>
        <v>99.846827023053947</v>
      </c>
      <c r="G24" s="26">
        <f>G25+G33+G35+G27+G29+G31+G37+G39+G41+G43+G45+G49+G51+G57+G59+G61+G55+G47+G63+G53+G65+G67</f>
        <v>1744446.1</v>
      </c>
      <c r="H24" s="26">
        <f t="shared" ref="H24:N24" si="9">H25+H33+H35+H27+H29+H31+H37+H39+H41+H43+H45+H49+H51+H57+H59+H61+H55+H47+H63+H53+H65+H67</f>
        <v>1737227.2999999998</v>
      </c>
      <c r="I24" s="26">
        <f t="shared" si="9"/>
        <v>8357995.6999999983</v>
      </c>
      <c r="J24" s="26">
        <f t="shared" si="9"/>
        <v>8353799.8999999985</v>
      </c>
      <c r="K24" s="26">
        <f t="shared" si="9"/>
        <v>122599.40000000001</v>
      </c>
      <c r="L24" s="26">
        <f t="shared" si="9"/>
        <v>118352.00000000001</v>
      </c>
      <c r="M24" s="26">
        <f t="shared" si="9"/>
        <v>0</v>
      </c>
      <c r="N24" s="26">
        <f t="shared" si="9"/>
        <v>0</v>
      </c>
      <c r="O24" s="25" t="s">
        <v>182</v>
      </c>
      <c r="P24" s="25" t="s">
        <v>182</v>
      </c>
      <c r="Q24" s="25" t="s">
        <v>182</v>
      </c>
      <c r="R24" s="25" t="s">
        <v>182</v>
      </c>
      <c r="S24" s="25" t="s">
        <v>182</v>
      </c>
    </row>
    <row r="25" spans="1:21" s="10" customFormat="1" ht="45" customHeight="1" x14ac:dyDescent="0.25">
      <c r="A25" s="1" t="s">
        <v>23</v>
      </c>
      <c r="B25" s="23" t="s">
        <v>78</v>
      </c>
      <c r="C25" s="37" t="s">
        <v>24</v>
      </c>
      <c r="D25" s="28">
        <f t="shared" si="4"/>
        <v>16128.5</v>
      </c>
      <c r="E25" s="28">
        <f t="shared" si="4"/>
        <v>16128.5</v>
      </c>
      <c r="F25" s="28">
        <f t="shared" ref="F25" si="10">E25/D25*100</f>
        <v>100</v>
      </c>
      <c r="G25" s="29">
        <v>0</v>
      </c>
      <c r="H25" s="29">
        <v>0</v>
      </c>
      <c r="I25" s="28">
        <v>16128.5</v>
      </c>
      <c r="J25" s="28">
        <v>16128.5</v>
      </c>
      <c r="K25" s="29">
        <v>0</v>
      </c>
      <c r="L25" s="29">
        <v>0</v>
      </c>
      <c r="M25" s="29">
        <v>0</v>
      </c>
      <c r="N25" s="29">
        <v>0</v>
      </c>
      <c r="O25" s="37" t="s">
        <v>194</v>
      </c>
      <c r="P25" s="37">
        <v>1</v>
      </c>
      <c r="Q25" s="37">
        <v>1</v>
      </c>
      <c r="R25" s="37" t="s">
        <v>123</v>
      </c>
      <c r="S25" s="37" t="s">
        <v>182</v>
      </c>
    </row>
    <row r="26" spans="1:21" s="18" customFormat="1" ht="89.25" x14ac:dyDescent="0.25">
      <c r="A26" s="12"/>
      <c r="B26" s="23" t="s">
        <v>56</v>
      </c>
      <c r="C26" s="83"/>
      <c r="D26" s="83"/>
      <c r="E26" s="83"/>
      <c r="F26" s="83"/>
      <c r="G26" s="83"/>
      <c r="H26" s="83"/>
      <c r="I26" s="83"/>
      <c r="J26" s="83"/>
      <c r="K26" s="83"/>
      <c r="L26" s="83"/>
      <c r="M26" s="83"/>
      <c r="N26" s="83"/>
      <c r="O26" s="83"/>
      <c r="P26" s="83"/>
      <c r="Q26" s="83"/>
      <c r="R26" s="83"/>
      <c r="S26" s="83"/>
      <c r="T26" s="16"/>
      <c r="U26" s="17"/>
    </row>
    <row r="27" spans="1:21" s="10" customFormat="1" ht="38.25" x14ac:dyDescent="0.25">
      <c r="A27" s="1" t="s">
        <v>25</v>
      </c>
      <c r="B27" s="23" t="s">
        <v>79</v>
      </c>
      <c r="C27" s="37" t="s">
        <v>30</v>
      </c>
      <c r="D27" s="28">
        <f>G27+I27+K27+M27</f>
        <v>156717.1</v>
      </c>
      <c r="E27" s="28">
        <f>H27+J27+L27+N27</f>
        <v>156717.1</v>
      </c>
      <c r="F27" s="28">
        <f>E27/D27*100</f>
        <v>100</v>
      </c>
      <c r="G27" s="29">
        <v>0</v>
      </c>
      <c r="H27" s="29">
        <v>0</v>
      </c>
      <c r="I27" s="28">
        <v>156717.1</v>
      </c>
      <c r="J27" s="28">
        <v>156717.1</v>
      </c>
      <c r="K27" s="29">
        <v>0</v>
      </c>
      <c r="L27" s="29">
        <v>0</v>
      </c>
      <c r="M27" s="29">
        <v>0</v>
      </c>
      <c r="N27" s="29">
        <v>0</v>
      </c>
      <c r="O27" s="37" t="s">
        <v>194</v>
      </c>
      <c r="P27" s="37">
        <v>1</v>
      </c>
      <c r="Q27" s="37">
        <v>1</v>
      </c>
      <c r="R27" s="37" t="s">
        <v>123</v>
      </c>
      <c r="S27" s="37" t="s">
        <v>182</v>
      </c>
    </row>
    <row r="28" spans="1:21" s="18" customFormat="1" ht="89.25" x14ac:dyDescent="0.25">
      <c r="A28" s="12"/>
      <c r="B28" s="23" t="s">
        <v>56</v>
      </c>
      <c r="C28" s="83"/>
      <c r="D28" s="83"/>
      <c r="E28" s="83"/>
      <c r="F28" s="83"/>
      <c r="G28" s="83"/>
      <c r="H28" s="83"/>
      <c r="I28" s="83"/>
      <c r="J28" s="83"/>
      <c r="K28" s="83"/>
      <c r="L28" s="83"/>
      <c r="M28" s="83"/>
      <c r="N28" s="83"/>
      <c r="O28" s="83"/>
      <c r="P28" s="83"/>
      <c r="Q28" s="83"/>
      <c r="R28" s="83"/>
      <c r="S28" s="83"/>
      <c r="T28" s="16"/>
      <c r="U28" s="17"/>
    </row>
    <row r="29" spans="1:21" s="10" customFormat="1" ht="54" customHeight="1" x14ac:dyDescent="0.25">
      <c r="A29" s="1" t="s">
        <v>26</v>
      </c>
      <c r="B29" s="23" t="s">
        <v>80</v>
      </c>
      <c r="C29" s="37" t="s">
        <v>31</v>
      </c>
      <c r="D29" s="28">
        <f>G29+I29+K29+M29</f>
        <v>367439</v>
      </c>
      <c r="E29" s="28">
        <f>H29+J29+L29+N29</f>
        <v>367439</v>
      </c>
      <c r="F29" s="28">
        <f>E29/D29*100</f>
        <v>100</v>
      </c>
      <c r="G29" s="29">
        <v>0</v>
      </c>
      <c r="H29" s="29">
        <v>0</v>
      </c>
      <c r="I29" s="28">
        <v>367439</v>
      </c>
      <c r="J29" s="28">
        <v>367439</v>
      </c>
      <c r="K29" s="29">
        <v>0</v>
      </c>
      <c r="L29" s="29">
        <v>0</v>
      </c>
      <c r="M29" s="29">
        <v>0</v>
      </c>
      <c r="N29" s="29">
        <v>0</v>
      </c>
      <c r="O29" s="37" t="s">
        <v>194</v>
      </c>
      <c r="P29" s="37">
        <v>8</v>
      </c>
      <c r="Q29" s="37">
        <v>8</v>
      </c>
      <c r="R29" s="37" t="s">
        <v>123</v>
      </c>
      <c r="S29" s="37" t="s">
        <v>182</v>
      </c>
    </row>
    <row r="30" spans="1:21" s="18" customFormat="1" ht="89.25" x14ac:dyDescent="0.25">
      <c r="A30" s="12"/>
      <c r="B30" s="23" t="s">
        <v>56</v>
      </c>
      <c r="C30" s="83"/>
      <c r="D30" s="83"/>
      <c r="E30" s="83"/>
      <c r="F30" s="83"/>
      <c r="G30" s="83"/>
      <c r="H30" s="83"/>
      <c r="I30" s="83"/>
      <c r="J30" s="83"/>
      <c r="K30" s="83"/>
      <c r="L30" s="83"/>
      <c r="M30" s="83"/>
      <c r="N30" s="83"/>
      <c r="O30" s="83"/>
      <c r="P30" s="83"/>
      <c r="Q30" s="83"/>
      <c r="R30" s="83"/>
      <c r="S30" s="83"/>
      <c r="T30" s="16"/>
      <c r="U30" s="17"/>
    </row>
    <row r="31" spans="1:21" s="10" customFormat="1" ht="54.75" customHeight="1" x14ac:dyDescent="0.25">
      <c r="A31" s="1" t="s">
        <v>67</v>
      </c>
      <c r="B31" s="23" t="s">
        <v>81</v>
      </c>
      <c r="C31" s="37" t="s">
        <v>32</v>
      </c>
      <c r="D31" s="28">
        <f>G31+I31+K31+M31</f>
        <v>40327.699999999997</v>
      </c>
      <c r="E31" s="28">
        <f>H31+J31+L31+N31</f>
        <v>40327.699999999997</v>
      </c>
      <c r="F31" s="28">
        <f>E31/D31*100</f>
        <v>100</v>
      </c>
      <c r="G31" s="29">
        <v>0</v>
      </c>
      <c r="H31" s="29">
        <v>0</v>
      </c>
      <c r="I31" s="28">
        <v>40327.699999999997</v>
      </c>
      <c r="J31" s="28">
        <v>40327.699999999997</v>
      </c>
      <c r="K31" s="29">
        <v>0</v>
      </c>
      <c r="L31" s="29">
        <v>0</v>
      </c>
      <c r="M31" s="29">
        <v>0</v>
      </c>
      <c r="N31" s="29">
        <v>0</v>
      </c>
      <c r="O31" s="37" t="s">
        <v>194</v>
      </c>
      <c r="P31" s="37">
        <v>1</v>
      </c>
      <c r="Q31" s="37">
        <v>1</v>
      </c>
      <c r="R31" s="37" t="s">
        <v>123</v>
      </c>
      <c r="S31" s="37" t="s">
        <v>182</v>
      </c>
    </row>
    <row r="32" spans="1:21" s="18" customFormat="1" ht="89.25" x14ac:dyDescent="0.25">
      <c r="A32" s="12"/>
      <c r="B32" s="23" t="s">
        <v>56</v>
      </c>
      <c r="C32" s="83"/>
      <c r="D32" s="83"/>
      <c r="E32" s="83"/>
      <c r="F32" s="83"/>
      <c r="G32" s="83"/>
      <c r="H32" s="83"/>
      <c r="I32" s="83"/>
      <c r="J32" s="83"/>
      <c r="K32" s="83"/>
      <c r="L32" s="83"/>
      <c r="M32" s="83"/>
      <c r="N32" s="83"/>
      <c r="O32" s="83"/>
      <c r="P32" s="83"/>
      <c r="Q32" s="83"/>
      <c r="R32" s="83"/>
      <c r="S32" s="83"/>
      <c r="T32" s="16"/>
      <c r="U32" s="17"/>
    </row>
    <row r="33" spans="1:21" s="10" customFormat="1" ht="65.25" customHeight="1" x14ac:dyDescent="0.25">
      <c r="A33" s="1" t="s">
        <v>28</v>
      </c>
      <c r="B33" s="23" t="s">
        <v>82</v>
      </c>
      <c r="C33" s="37" t="s">
        <v>13</v>
      </c>
      <c r="D33" s="28">
        <f t="shared" si="4"/>
        <v>7324900.0999999996</v>
      </c>
      <c r="E33" s="28">
        <f t="shared" si="4"/>
        <v>7324900.0999999996</v>
      </c>
      <c r="F33" s="29">
        <f t="shared" ref="F33:F142" si="11">E33/D33*100</f>
        <v>100</v>
      </c>
      <c r="G33" s="29">
        <v>0</v>
      </c>
      <c r="H33" s="29">
        <v>0</v>
      </c>
      <c r="I33" s="28">
        <f>7233906.5+90993.6</f>
        <v>7324900.0999999996</v>
      </c>
      <c r="J33" s="28">
        <f>7233906.5+90993.6</f>
        <v>7324900.0999999996</v>
      </c>
      <c r="K33" s="29">
        <v>0</v>
      </c>
      <c r="L33" s="29">
        <v>0</v>
      </c>
      <c r="M33" s="29">
        <v>0</v>
      </c>
      <c r="N33" s="29">
        <v>0</v>
      </c>
      <c r="O33" s="37" t="s">
        <v>195</v>
      </c>
      <c r="P33" s="37">
        <v>100</v>
      </c>
      <c r="Q33" s="37">
        <v>100</v>
      </c>
      <c r="R33" s="55" t="s">
        <v>313</v>
      </c>
      <c r="S33" s="37" t="s">
        <v>182</v>
      </c>
    </row>
    <row r="34" spans="1:21" s="18" customFormat="1" ht="89.25" x14ac:dyDescent="0.25">
      <c r="A34" s="12"/>
      <c r="B34" s="23" t="s">
        <v>56</v>
      </c>
      <c r="C34" s="79"/>
      <c r="D34" s="79"/>
      <c r="E34" s="79"/>
      <c r="F34" s="79"/>
      <c r="G34" s="79"/>
      <c r="H34" s="79"/>
      <c r="I34" s="79"/>
      <c r="J34" s="79"/>
      <c r="K34" s="79"/>
      <c r="L34" s="79"/>
      <c r="M34" s="79"/>
      <c r="N34" s="79"/>
      <c r="O34" s="79"/>
      <c r="P34" s="79"/>
      <c r="Q34" s="79"/>
      <c r="R34" s="79"/>
      <c r="S34" s="79"/>
      <c r="T34" s="16"/>
      <c r="U34" s="17"/>
    </row>
    <row r="35" spans="1:21" s="10" customFormat="1" ht="76.5" x14ac:dyDescent="0.25">
      <c r="A35" s="1" t="s">
        <v>83</v>
      </c>
      <c r="B35" s="23" t="s">
        <v>84</v>
      </c>
      <c r="C35" s="37" t="s">
        <v>13</v>
      </c>
      <c r="D35" s="28">
        <f t="shared" si="4"/>
        <v>1171.5</v>
      </c>
      <c r="E35" s="28">
        <f t="shared" si="4"/>
        <v>1116.8</v>
      </c>
      <c r="F35" s="28">
        <f t="shared" si="11"/>
        <v>95.330772513871096</v>
      </c>
      <c r="G35" s="29">
        <v>0</v>
      </c>
      <c r="H35" s="29">
        <v>0</v>
      </c>
      <c r="I35" s="28">
        <v>1171.5</v>
      </c>
      <c r="J35" s="28">
        <v>1116.8</v>
      </c>
      <c r="K35" s="29">
        <v>0</v>
      </c>
      <c r="L35" s="29">
        <v>0</v>
      </c>
      <c r="M35" s="29">
        <v>0</v>
      </c>
      <c r="N35" s="29">
        <v>0</v>
      </c>
      <c r="O35" s="37" t="s">
        <v>192</v>
      </c>
      <c r="P35" s="37">
        <v>30</v>
      </c>
      <c r="Q35" s="37">
        <v>30</v>
      </c>
      <c r="R35" s="37" t="s">
        <v>123</v>
      </c>
      <c r="S35" s="37" t="s">
        <v>182</v>
      </c>
    </row>
    <row r="36" spans="1:21" s="18" customFormat="1" ht="89.25" x14ac:dyDescent="0.25">
      <c r="A36" s="12"/>
      <c r="B36" s="23" t="s">
        <v>56</v>
      </c>
      <c r="C36" s="83"/>
      <c r="D36" s="83"/>
      <c r="E36" s="83"/>
      <c r="F36" s="83"/>
      <c r="G36" s="83"/>
      <c r="H36" s="83"/>
      <c r="I36" s="83"/>
      <c r="J36" s="83"/>
      <c r="K36" s="83"/>
      <c r="L36" s="83"/>
      <c r="M36" s="83"/>
      <c r="N36" s="83"/>
      <c r="O36" s="83"/>
      <c r="P36" s="83"/>
      <c r="Q36" s="83"/>
      <c r="R36" s="83"/>
      <c r="S36" s="83"/>
      <c r="T36" s="16"/>
      <c r="U36" s="17"/>
    </row>
    <row r="37" spans="1:21" s="10" customFormat="1" ht="57.75" customHeight="1" x14ac:dyDescent="0.25">
      <c r="A37" s="1" t="s">
        <v>69</v>
      </c>
      <c r="B37" s="23" t="s">
        <v>85</v>
      </c>
      <c r="C37" s="37" t="s">
        <v>184</v>
      </c>
      <c r="D37" s="28">
        <f t="shared" ref="D37" si="12">G37+I37+K37+M37</f>
        <v>2141.5</v>
      </c>
      <c r="E37" s="28">
        <f>H37+J37+L37+N37</f>
        <v>2141.5</v>
      </c>
      <c r="F37" s="28">
        <f t="shared" ref="F37" si="13">E37/D37*100</f>
        <v>100</v>
      </c>
      <c r="G37" s="29">
        <v>0</v>
      </c>
      <c r="H37" s="29">
        <v>0</v>
      </c>
      <c r="I37" s="28">
        <v>2141.5</v>
      </c>
      <c r="J37" s="28">
        <v>2141.5</v>
      </c>
      <c r="K37" s="29">
        <v>0</v>
      </c>
      <c r="L37" s="29">
        <v>0</v>
      </c>
      <c r="M37" s="29">
        <v>0</v>
      </c>
      <c r="N37" s="29">
        <v>0</v>
      </c>
      <c r="O37" s="37" t="s">
        <v>196</v>
      </c>
      <c r="P37" s="37">
        <v>5</v>
      </c>
      <c r="Q37" s="37">
        <v>5</v>
      </c>
      <c r="R37" s="49" t="s">
        <v>274</v>
      </c>
      <c r="S37" s="37" t="s">
        <v>182</v>
      </c>
    </row>
    <row r="38" spans="1:21" s="18" customFormat="1" ht="89.25" x14ac:dyDescent="0.25">
      <c r="A38" s="12"/>
      <c r="B38" s="23" t="s">
        <v>56</v>
      </c>
      <c r="C38" s="79"/>
      <c r="D38" s="79"/>
      <c r="E38" s="79"/>
      <c r="F38" s="79"/>
      <c r="G38" s="79"/>
      <c r="H38" s="79"/>
      <c r="I38" s="79"/>
      <c r="J38" s="79"/>
      <c r="K38" s="79"/>
      <c r="L38" s="79"/>
      <c r="M38" s="79"/>
      <c r="N38" s="79"/>
      <c r="O38" s="79"/>
      <c r="P38" s="79"/>
      <c r="Q38" s="79"/>
      <c r="R38" s="79"/>
      <c r="S38" s="79"/>
      <c r="T38" s="16"/>
      <c r="U38" s="17"/>
    </row>
    <row r="39" spans="1:21" s="10" customFormat="1" ht="69.75" customHeight="1" x14ac:dyDescent="0.25">
      <c r="A39" s="1" t="s">
        <v>197</v>
      </c>
      <c r="B39" s="23" t="s">
        <v>199</v>
      </c>
      <c r="C39" s="37" t="s">
        <v>24</v>
      </c>
      <c r="D39" s="28">
        <f>G39+I39+K39+M39</f>
        <v>1578.7</v>
      </c>
      <c r="E39" s="28">
        <f>H39+J39+L39+N39</f>
        <v>1578.7</v>
      </c>
      <c r="F39" s="28">
        <f>E39/D39*100</f>
        <v>100</v>
      </c>
      <c r="G39" s="29">
        <v>0</v>
      </c>
      <c r="H39" s="29">
        <v>0</v>
      </c>
      <c r="I39" s="28">
        <v>1578.7</v>
      </c>
      <c r="J39" s="28">
        <v>1578.7</v>
      </c>
      <c r="K39" s="29">
        <v>0</v>
      </c>
      <c r="L39" s="29">
        <v>0</v>
      </c>
      <c r="M39" s="29">
        <v>0</v>
      </c>
      <c r="N39" s="29">
        <v>0</v>
      </c>
      <c r="O39" s="37" t="s">
        <v>198</v>
      </c>
      <c r="P39" s="37" t="s">
        <v>268</v>
      </c>
      <c r="Q39" s="49" t="s">
        <v>275</v>
      </c>
      <c r="R39" s="49" t="s">
        <v>276</v>
      </c>
      <c r="S39" s="37" t="s">
        <v>182</v>
      </c>
    </row>
    <row r="40" spans="1:21" s="18" customFormat="1" ht="89.25" x14ac:dyDescent="0.25">
      <c r="A40" s="12"/>
      <c r="B40" s="23" t="s">
        <v>56</v>
      </c>
      <c r="C40" s="83"/>
      <c r="D40" s="83"/>
      <c r="E40" s="83"/>
      <c r="F40" s="83"/>
      <c r="G40" s="83"/>
      <c r="H40" s="83"/>
      <c r="I40" s="83"/>
      <c r="J40" s="83"/>
      <c r="K40" s="83"/>
      <c r="L40" s="83"/>
      <c r="M40" s="83"/>
      <c r="N40" s="83"/>
      <c r="O40" s="83"/>
      <c r="P40" s="83"/>
      <c r="Q40" s="83"/>
      <c r="R40" s="83"/>
      <c r="S40" s="83"/>
      <c r="T40" s="16"/>
      <c r="U40" s="17"/>
    </row>
    <row r="41" spans="1:21" s="10" customFormat="1" ht="165.75" x14ac:dyDescent="0.25">
      <c r="A41" s="1" t="s">
        <v>68</v>
      </c>
      <c r="B41" s="23" t="s">
        <v>118</v>
      </c>
      <c r="C41" s="37" t="s">
        <v>106</v>
      </c>
      <c r="D41" s="28">
        <f>G41+I41+K41+M41</f>
        <v>598.29999999999995</v>
      </c>
      <c r="E41" s="28">
        <f>H41+J41+L41+N41</f>
        <v>541.20000000000005</v>
      </c>
      <c r="F41" s="28">
        <f>E41/D41*100</f>
        <v>90.456292829684116</v>
      </c>
      <c r="G41" s="29">
        <v>0</v>
      </c>
      <c r="H41" s="29">
        <v>0</v>
      </c>
      <c r="I41" s="28">
        <v>598.29999999999995</v>
      </c>
      <c r="J41" s="29">
        <v>541.20000000000005</v>
      </c>
      <c r="K41" s="29">
        <v>0</v>
      </c>
      <c r="L41" s="29">
        <v>0</v>
      </c>
      <c r="M41" s="29">
        <v>0</v>
      </c>
      <c r="N41" s="29">
        <v>0</v>
      </c>
      <c r="O41" s="37" t="s">
        <v>200</v>
      </c>
      <c r="P41" s="37">
        <v>100</v>
      </c>
      <c r="Q41" s="37">
        <v>100</v>
      </c>
      <c r="R41" s="37" t="s">
        <v>115</v>
      </c>
      <c r="S41" s="37" t="s">
        <v>182</v>
      </c>
    </row>
    <row r="42" spans="1:21" s="18" customFormat="1" ht="89.25" x14ac:dyDescent="0.25">
      <c r="A42" s="12"/>
      <c r="B42" s="23" t="s">
        <v>56</v>
      </c>
      <c r="C42" s="79" t="s">
        <v>357</v>
      </c>
      <c r="D42" s="79"/>
      <c r="E42" s="79"/>
      <c r="F42" s="79"/>
      <c r="G42" s="79"/>
      <c r="H42" s="79"/>
      <c r="I42" s="79"/>
      <c r="J42" s="79"/>
      <c r="K42" s="79"/>
      <c r="L42" s="79"/>
      <c r="M42" s="79"/>
      <c r="N42" s="79"/>
      <c r="O42" s="79"/>
      <c r="P42" s="79"/>
      <c r="Q42" s="79"/>
      <c r="R42" s="79"/>
      <c r="S42" s="79"/>
      <c r="T42" s="16"/>
      <c r="U42" s="17"/>
    </row>
    <row r="43" spans="1:21" s="11" customFormat="1" ht="44.25" customHeight="1" x14ac:dyDescent="0.25">
      <c r="A43" s="1" t="s">
        <v>201</v>
      </c>
      <c r="B43" s="23" t="s">
        <v>202</v>
      </c>
      <c r="C43" s="31" t="s">
        <v>13</v>
      </c>
      <c r="D43" s="32">
        <f>G43+I43+K43+M43</f>
        <v>12552.3</v>
      </c>
      <c r="E43" s="32">
        <f>H43+J43+L43+N43</f>
        <v>12552.3</v>
      </c>
      <c r="F43" s="28">
        <f>E43/D43*100</f>
        <v>100</v>
      </c>
      <c r="G43" s="29">
        <v>0</v>
      </c>
      <c r="H43" s="29">
        <v>0</v>
      </c>
      <c r="I43" s="32">
        <v>12552.3</v>
      </c>
      <c r="J43" s="32">
        <v>12552.3</v>
      </c>
      <c r="K43" s="29"/>
      <c r="L43" s="29">
        <v>0</v>
      </c>
      <c r="M43" s="29">
        <v>0</v>
      </c>
      <c r="N43" s="29">
        <v>0</v>
      </c>
      <c r="O43" s="39" t="s">
        <v>319</v>
      </c>
      <c r="P43" s="31">
        <v>2</v>
      </c>
      <c r="Q43" s="31">
        <v>2</v>
      </c>
      <c r="R43" s="31" t="s">
        <v>358</v>
      </c>
      <c r="S43" s="31" t="s">
        <v>182</v>
      </c>
    </row>
    <row r="44" spans="1:21" s="18" customFormat="1" ht="89.25" x14ac:dyDescent="0.25">
      <c r="A44" s="12"/>
      <c r="B44" s="23" t="s">
        <v>56</v>
      </c>
      <c r="C44" s="79"/>
      <c r="D44" s="79"/>
      <c r="E44" s="79"/>
      <c r="F44" s="79"/>
      <c r="G44" s="79"/>
      <c r="H44" s="79"/>
      <c r="I44" s="79"/>
      <c r="J44" s="79"/>
      <c r="K44" s="79"/>
      <c r="L44" s="79"/>
      <c r="M44" s="79"/>
      <c r="N44" s="79"/>
      <c r="O44" s="79"/>
      <c r="P44" s="79"/>
      <c r="Q44" s="79"/>
      <c r="R44" s="79"/>
      <c r="S44" s="79"/>
      <c r="T44" s="16"/>
      <c r="U44" s="17"/>
    </row>
    <row r="45" spans="1:21" s="11" customFormat="1" ht="76.5" x14ac:dyDescent="0.25">
      <c r="A45" s="4" t="s">
        <v>33</v>
      </c>
      <c r="B45" s="23" t="s">
        <v>124</v>
      </c>
      <c r="C45" s="31" t="s">
        <v>29</v>
      </c>
      <c r="D45" s="32">
        <f>G45+I45+K45+M45</f>
        <v>8983.6</v>
      </c>
      <c r="E45" s="32">
        <f>H45+J45+L45+N45</f>
        <v>8983.6</v>
      </c>
      <c r="F45" s="28">
        <f>E45/D45*100</f>
        <v>100</v>
      </c>
      <c r="G45" s="29">
        <v>0</v>
      </c>
      <c r="H45" s="29">
        <v>0</v>
      </c>
      <c r="I45" s="28">
        <v>8983.6</v>
      </c>
      <c r="J45" s="28">
        <v>8983.6</v>
      </c>
      <c r="K45" s="29">
        <v>0</v>
      </c>
      <c r="L45" s="29">
        <v>0</v>
      </c>
      <c r="M45" s="29">
        <v>0</v>
      </c>
      <c r="N45" s="29">
        <v>0</v>
      </c>
      <c r="O45" s="31" t="s">
        <v>203</v>
      </c>
      <c r="P45" s="31">
        <v>100</v>
      </c>
      <c r="Q45" s="31">
        <v>100</v>
      </c>
      <c r="R45" s="31" t="s">
        <v>280</v>
      </c>
      <c r="S45" s="31" t="s">
        <v>182</v>
      </c>
    </row>
    <row r="46" spans="1:21" s="18" customFormat="1" ht="89.25" x14ac:dyDescent="0.25">
      <c r="A46" s="12"/>
      <c r="B46" s="23" t="s">
        <v>56</v>
      </c>
      <c r="C46" s="83"/>
      <c r="D46" s="83"/>
      <c r="E46" s="83"/>
      <c r="F46" s="83"/>
      <c r="G46" s="83"/>
      <c r="H46" s="83"/>
      <c r="I46" s="83"/>
      <c r="J46" s="83"/>
      <c r="K46" s="83"/>
      <c r="L46" s="83"/>
      <c r="M46" s="83"/>
      <c r="N46" s="83"/>
      <c r="O46" s="83"/>
      <c r="P46" s="83"/>
      <c r="Q46" s="83"/>
      <c r="R46" s="83"/>
      <c r="S46" s="83"/>
      <c r="T46" s="16"/>
      <c r="U46" s="17"/>
    </row>
    <row r="47" spans="1:21" s="11" customFormat="1" ht="76.5" x14ac:dyDescent="0.25">
      <c r="A47" s="4" t="s">
        <v>204</v>
      </c>
      <c r="B47" s="23" t="s">
        <v>205</v>
      </c>
      <c r="C47" s="31" t="s">
        <v>29</v>
      </c>
      <c r="D47" s="32">
        <f>G47+I47+K47+M47</f>
        <v>9812.1</v>
      </c>
      <c r="E47" s="32">
        <f>H47+J47+L47+N47</f>
        <v>9812.1</v>
      </c>
      <c r="F47" s="28">
        <f>E47/D47*100</f>
        <v>100</v>
      </c>
      <c r="G47" s="29">
        <v>0</v>
      </c>
      <c r="H47" s="29">
        <v>0</v>
      </c>
      <c r="I47" s="28">
        <v>9812.1</v>
      </c>
      <c r="J47" s="28">
        <v>9812.1</v>
      </c>
      <c r="K47" s="29">
        <v>0</v>
      </c>
      <c r="L47" s="29">
        <v>0</v>
      </c>
      <c r="M47" s="29">
        <v>0</v>
      </c>
      <c r="N47" s="29">
        <v>0</v>
      </c>
      <c r="O47" s="31" t="s">
        <v>206</v>
      </c>
      <c r="P47" s="31">
        <v>59467</v>
      </c>
      <c r="Q47" s="31">
        <v>59467</v>
      </c>
      <c r="R47" s="31" t="s">
        <v>279</v>
      </c>
      <c r="S47" s="31" t="s">
        <v>182</v>
      </c>
    </row>
    <row r="48" spans="1:21" s="18" customFormat="1" ht="89.25" x14ac:dyDescent="0.25">
      <c r="A48" s="12"/>
      <c r="B48" s="23" t="s">
        <v>56</v>
      </c>
      <c r="C48" s="79"/>
      <c r="D48" s="79"/>
      <c r="E48" s="79"/>
      <c r="F48" s="79"/>
      <c r="G48" s="79"/>
      <c r="H48" s="79"/>
      <c r="I48" s="79"/>
      <c r="J48" s="79"/>
      <c r="K48" s="79"/>
      <c r="L48" s="79"/>
      <c r="M48" s="79"/>
      <c r="N48" s="79"/>
      <c r="O48" s="79"/>
      <c r="P48" s="79"/>
      <c r="Q48" s="79"/>
      <c r="R48" s="79"/>
      <c r="S48" s="79"/>
      <c r="T48" s="16"/>
      <c r="U48" s="17"/>
    </row>
    <row r="49" spans="1:21" s="10" customFormat="1" ht="146.25" customHeight="1" x14ac:dyDescent="0.25">
      <c r="A49" s="1" t="s">
        <v>135</v>
      </c>
      <c r="B49" s="23" t="s">
        <v>178</v>
      </c>
      <c r="C49" s="37" t="s">
        <v>133</v>
      </c>
      <c r="D49" s="28">
        <f t="shared" ref="D49" si="14">G49+I49+K49+M49</f>
        <v>516890.4</v>
      </c>
      <c r="E49" s="28">
        <f>H49+J49+L49+N49</f>
        <v>516343</v>
      </c>
      <c r="F49" s="28">
        <f t="shared" ref="F49:F51" si="15">E49/D49*100</f>
        <v>99.894097472114012</v>
      </c>
      <c r="G49" s="28">
        <v>516890.4</v>
      </c>
      <c r="H49" s="28">
        <v>516343</v>
      </c>
      <c r="I49" s="28">
        <v>0</v>
      </c>
      <c r="J49" s="29">
        <v>0</v>
      </c>
      <c r="K49" s="29">
        <v>0</v>
      </c>
      <c r="L49" s="29">
        <v>0</v>
      </c>
      <c r="M49" s="29">
        <v>0</v>
      </c>
      <c r="N49" s="29">
        <v>0</v>
      </c>
      <c r="O49" s="37" t="s">
        <v>207</v>
      </c>
      <c r="P49" s="37">
        <v>100</v>
      </c>
      <c r="Q49" s="37">
        <v>100</v>
      </c>
      <c r="R49" s="55" t="s">
        <v>295</v>
      </c>
      <c r="S49" s="37" t="s">
        <v>182</v>
      </c>
    </row>
    <row r="50" spans="1:21" s="18" customFormat="1" ht="89.25" x14ac:dyDescent="0.25">
      <c r="A50" s="12"/>
      <c r="B50" s="23" t="s">
        <v>56</v>
      </c>
      <c r="C50" s="83"/>
      <c r="D50" s="83"/>
      <c r="E50" s="83"/>
      <c r="F50" s="83"/>
      <c r="G50" s="83"/>
      <c r="H50" s="83"/>
      <c r="I50" s="83"/>
      <c r="J50" s="83"/>
      <c r="K50" s="83"/>
      <c r="L50" s="83"/>
      <c r="M50" s="83"/>
      <c r="N50" s="83"/>
      <c r="O50" s="83"/>
      <c r="P50" s="83"/>
      <c r="Q50" s="83"/>
      <c r="R50" s="83"/>
      <c r="S50" s="83"/>
      <c r="T50" s="16"/>
      <c r="U50" s="17"/>
    </row>
    <row r="51" spans="1:21" s="10" customFormat="1" ht="92.25" customHeight="1" x14ac:dyDescent="0.25">
      <c r="A51" s="1" t="s">
        <v>136</v>
      </c>
      <c r="B51" s="23" t="s">
        <v>130</v>
      </c>
      <c r="C51" s="37" t="s">
        <v>129</v>
      </c>
      <c r="D51" s="28">
        <f t="shared" ref="D51" si="16">G51+I51+K51+M51</f>
        <v>843361.29999999993</v>
      </c>
      <c r="E51" s="28">
        <f>H51+J51+L51+N51</f>
        <v>828624.2</v>
      </c>
      <c r="F51" s="28">
        <f t="shared" si="15"/>
        <v>98.252575734741441</v>
      </c>
      <c r="G51" s="28">
        <v>534467.1</v>
      </c>
      <c r="H51" s="28">
        <v>527795.69999999995</v>
      </c>
      <c r="I51" s="28">
        <v>224699.5</v>
      </c>
      <c r="J51" s="28">
        <v>220881.2</v>
      </c>
      <c r="K51" s="28">
        <v>84194.7</v>
      </c>
      <c r="L51" s="28">
        <v>79947.3</v>
      </c>
      <c r="M51" s="29">
        <v>0</v>
      </c>
      <c r="N51" s="29">
        <v>0</v>
      </c>
      <c r="O51" s="37" t="s">
        <v>208</v>
      </c>
      <c r="P51" s="37">
        <v>100</v>
      </c>
      <c r="Q51" s="37">
        <v>100</v>
      </c>
      <c r="R51" s="55" t="s">
        <v>320</v>
      </c>
      <c r="S51" s="37" t="s">
        <v>182</v>
      </c>
    </row>
    <row r="52" spans="1:21" s="18" customFormat="1" ht="89.25" x14ac:dyDescent="0.25">
      <c r="A52" s="12"/>
      <c r="B52" s="23" t="s">
        <v>56</v>
      </c>
      <c r="C52" s="79"/>
      <c r="D52" s="79"/>
      <c r="E52" s="79"/>
      <c r="F52" s="79"/>
      <c r="G52" s="79"/>
      <c r="H52" s="79"/>
      <c r="I52" s="79"/>
      <c r="J52" s="79"/>
      <c r="K52" s="79"/>
      <c r="L52" s="79"/>
      <c r="M52" s="79"/>
      <c r="N52" s="79"/>
      <c r="O52" s="79"/>
      <c r="P52" s="79"/>
      <c r="Q52" s="79"/>
      <c r="R52" s="79"/>
      <c r="S52" s="79"/>
      <c r="T52" s="16"/>
      <c r="U52" s="17"/>
    </row>
    <row r="53" spans="1:21" s="18" customFormat="1" ht="76.5" x14ac:dyDescent="0.25">
      <c r="A53" s="53" t="s">
        <v>281</v>
      </c>
      <c r="B53" s="23" t="s">
        <v>321</v>
      </c>
      <c r="C53" s="53"/>
      <c r="D53" s="57">
        <f t="shared" ref="D53" si="17">G53+I53+K53+M53</f>
        <v>115164.9</v>
      </c>
      <c r="E53" s="57">
        <f>H53+J53+L53+N53</f>
        <v>114902.3</v>
      </c>
      <c r="F53" s="58">
        <f t="shared" ref="F53" si="18">E53/D53*100</f>
        <v>99.77197913600412</v>
      </c>
      <c r="G53" s="53">
        <v>0</v>
      </c>
      <c r="H53" s="53">
        <v>0</v>
      </c>
      <c r="I53" s="57">
        <v>115164.9</v>
      </c>
      <c r="J53" s="57">
        <v>114902.3</v>
      </c>
      <c r="K53" s="53">
        <v>0</v>
      </c>
      <c r="L53" s="53">
        <v>0</v>
      </c>
      <c r="M53" s="53">
        <v>0</v>
      </c>
      <c r="N53" s="53">
        <v>0</v>
      </c>
      <c r="O53" s="53" t="s">
        <v>322</v>
      </c>
      <c r="P53" s="53">
        <v>5</v>
      </c>
      <c r="Q53" s="53">
        <v>5</v>
      </c>
      <c r="R53" s="53" t="s">
        <v>314</v>
      </c>
      <c r="S53" s="53"/>
      <c r="T53" s="16"/>
      <c r="U53" s="17"/>
    </row>
    <row r="54" spans="1:21" s="18" customFormat="1" ht="89.25" x14ac:dyDescent="0.25">
      <c r="A54" s="53"/>
      <c r="B54" s="23" t="s">
        <v>56</v>
      </c>
      <c r="C54" s="79"/>
      <c r="D54" s="79"/>
      <c r="E54" s="79"/>
      <c r="F54" s="79"/>
      <c r="G54" s="79"/>
      <c r="H54" s="79"/>
      <c r="I54" s="79"/>
      <c r="J54" s="79"/>
      <c r="K54" s="79"/>
      <c r="L54" s="79"/>
      <c r="M54" s="79"/>
      <c r="N54" s="79"/>
      <c r="O54" s="79"/>
      <c r="P54" s="79"/>
      <c r="Q54" s="79"/>
      <c r="R54" s="79"/>
      <c r="S54" s="79"/>
      <c r="T54" s="16"/>
      <c r="U54" s="17"/>
    </row>
    <row r="55" spans="1:21" s="10" customFormat="1" ht="153.75" customHeight="1" x14ac:dyDescent="0.25">
      <c r="A55" s="1" t="s">
        <v>148</v>
      </c>
      <c r="B55" s="23" t="s">
        <v>175</v>
      </c>
      <c r="C55" s="37" t="s">
        <v>120</v>
      </c>
      <c r="D55" s="28">
        <f t="shared" ref="D55" si="19">G55+I55+K55+M55</f>
        <v>4111.3</v>
      </c>
      <c r="E55" s="28">
        <f>H55+J55+L55+N55</f>
        <v>4108.2</v>
      </c>
      <c r="F55" s="28">
        <f t="shared" ref="F55" si="20">E55/D55*100</f>
        <v>99.92459805900809</v>
      </c>
      <c r="G55" s="28">
        <v>0</v>
      </c>
      <c r="H55" s="28">
        <v>0</v>
      </c>
      <c r="I55" s="28">
        <v>4111.3</v>
      </c>
      <c r="J55" s="28">
        <v>4108.2</v>
      </c>
      <c r="K55" s="29">
        <v>0</v>
      </c>
      <c r="L55" s="29">
        <v>0</v>
      </c>
      <c r="M55" s="29">
        <v>0</v>
      </c>
      <c r="N55" s="29">
        <v>0</v>
      </c>
      <c r="O55" s="37" t="s">
        <v>209</v>
      </c>
      <c r="P55" s="37">
        <v>100</v>
      </c>
      <c r="Q55" s="37">
        <v>100</v>
      </c>
      <c r="R55" s="55" t="s">
        <v>304</v>
      </c>
      <c r="S55" s="37" t="s">
        <v>182</v>
      </c>
    </row>
    <row r="56" spans="1:21" s="18" customFormat="1" ht="89.25" x14ac:dyDescent="0.25">
      <c r="A56" s="12"/>
      <c r="B56" s="23" t="s">
        <v>56</v>
      </c>
      <c r="C56" s="79"/>
      <c r="D56" s="79"/>
      <c r="E56" s="79"/>
      <c r="F56" s="79"/>
      <c r="G56" s="79"/>
      <c r="H56" s="79"/>
      <c r="I56" s="79"/>
      <c r="J56" s="79"/>
      <c r="K56" s="79"/>
      <c r="L56" s="79"/>
      <c r="M56" s="79"/>
      <c r="N56" s="79"/>
      <c r="O56" s="79"/>
      <c r="P56" s="79"/>
      <c r="Q56" s="79"/>
      <c r="R56" s="79"/>
      <c r="S56" s="79"/>
      <c r="T56" s="16"/>
      <c r="U56" s="17"/>
    </row>
    <row r="57" spans="1:21" s="10" customFormat="1" ht="59.25" customHeight="1" x14ac:dyDescent="0.25">
      <c r="A57" s="1" t="s">
        <v>149</v>
      </c>
      <c r="B57" s="23" t="s">
        <v>150</v>
      </c>
      <c r="C57" s="37" t="s">
        <v>151</v>
      </c>
      <c r="D57" s="28">
        <f t="shared" ref="D57" si="21">G57+I57+K57+M57</f>
        <v>753357.3</v>
      </c>
      <c r="E57" s="28">
        <f>H57+J57+L57+N57</f>
        <v>753357.3</v>
      </c>
      <c r="F57" s="28">
        <f t="shared" ref="F57" si="22">E57/D57*100</f>
        <v>100</v>
      </c>
      <c r="G57" s="28">
        <v>693088.6</v>
      </c>
      <c r="H57" s="28">
        <v>693088.6</v>
      </c>
      <c r="I57" s="28">
        <v>22600.799999999999</v>
      </c>
      <c r="J57" s="28">
        <v>22600.799999999999</v>
      </c>
      <c r="K57" s="28">
        <v>37667.9</v>
      </c>
      <c r="L57" s="28">
        <v>37667.9</v>
      </c>
      <c r="M57" s="29">
        <v>0</v>
      </c>
      <c r="N57" s="29">
        <v>0</v>
      </c>
      <c r="O57" s="37" t="s">
        <v>210</v>
      </c>
      <c r="P57" s="37">
        <v>16</v>
      </c>
      <c r="Q57" s="37">
        <v>16</v>
      </c>
      <c r="R57" s="37" t="s">
        <v>323</v>
      </c>
      <c r="S57" s="37" t="s">
        <v>182</v>
      </c>
    </row>
    <row r="58" spans="1:21" s="18" customFormat="1" ht="89.25" x14ac:dyDescent="0.25">
      <c r="A58" s="12"/>
      <c r="B58" s="23" t="s">
        <v>56</v>
      </c>
      <c r="C58" s="83"/>
      <c r="D58" s="83"/>
      <c r="E58" s="83"/>
      <c r="F58" s="83"/>
      <c r="G58" s="83"/>
      <c r="H58" s="83"/>
      <c r="I58" s="83"/>
      <c r="J58" s="83"/>
      <c r="K58" s="83"/>
      <c r="L58" s="83"/>
      <c r="M58" s="83"/>
      <c r="N58" s="83"/>
      <c r="O58" s="83"/>
      <c r="P58" s="83"/>
      <c r="Q58" s="83"/>
      <c r="R58" s="83"/>
      <c r="S58" s="83"/>
      <c r="T58" s="16"/>
      <c r="U58" s="17"/>
    </row>
    <row r="59" spans="1:21" s="10" customFormat="1" ht="69" customHeight="1" x14ac:dyDescent="0.25">
      <c r="A59" s="1" t="s">
        <v>152</v>
      </c>
      <c r="B59" s="23" t="s">
        <v>176</v>
      </c>
      <c r="C59" s="37" t="s">
        <v>153</v>
      </c>
      <c r="D59" s="28">
        <f t="shared" ref="D59" si="23">G59+I59+K59+M59</f>
        <v>18128.099999999999</v>
      </c>
      <c r="E59" s="28">
        <f>H59+J59+L59+N59</f>
        <v>18128.099999999999</v>
      </c>
      <c r="F59" s="28">
        <f t="shared" ref="F59" si="24">E59/D59*100</f>
        <v>100</v>
      </c>
      <c r="G59" s="28">
        <v>0</v>
      </c>
      <c r="H59" s="28">
        <v>0</v>
      </c>
      <c r="I59" s="28">
        <v>18128.099999999999</v>
      </c>
      <c r="J59" s="28">
        <v>18128.099999999999</v>
      </c>
      <c r="K59" s="29">
        <v>0</v>
      </c>
      <c r="L59" s="29">
        <v>0</v>
      </c>
      <c r="M59" s="29">
        <v>0</v>
      </c>
      <c r="N59" s="29">
        <v>0</v>
      </c>
      <c r="O59" s="37" t="s">
        <v>211</v>
      </c>
      <c r="P59" s="37" t="s">
        <v>324</v>
      </c>
      <c r="Q59" s="49" t="s">
        <v>324</v>
      </c>
      <c r="R59" s="60" t="s">
        <v>359</v>
      </c>
      <c r="S59" s="37" t="s">
        <v>182</v>
      </c>
    </row>
    <row r="60" spans="1:21" s="18" customFormat="1" ht="89.25" x14ac:dyDescent="0.25">
      <c r="A60" s="12"/>
      <c r="B60" s="23" t="s">
        <v>56</v>
      </c>
      <c r="C60" s="83"/>
      <c r="D60" s="83"/>
      <c r="E60" s="83"/>
      <c r="F60" s="83"/>
      <c r="G60" s="83"/>
      <c r="H60" s="83"/>
      <c r="I60" s="83"/>
      <c r="J60" s="83"/>
      <c r="K60" s="83"/>
      <c r="L60" s="83"/>
      <c r="M60" s="83"/>
      <c r="N60" s="83"/>
      <c r="O60" s="83"/>
      <c r="P60" s="83"/>
      <c r="Q60" s="83"/>
      <c r="R60" s="83"/>
      <c r="S60" s="83"/>
      <c r="T60" s="16"/>
      <c r="U60" s="17"/>
    </row>
    <row r="61" spans="1:21" s="10" customFormat="1" ht="76.5" x14ac:dyDescent="0.25">
      <c r="A61" s="1" t="s">
        <v>154</v>
      </c>
      <c r="B61" s="23" t="s">
        <v>262</v>
      </c>
      <c r="C61" s="37" t="s">
        <v>120</v>
      </c>
      <c r="D61" s="28">
        <f t="shared" ref="D61" si="25">G61+I61+K61+M61</f>
        <v>14736.8</v>
      </c>
      <c r="E61" s="28">
        <f>H61+J61+L61+N61</f>
        <v>14736.8</v>
      </c>
      <c r="F61" s="28">
        <f t="shared" ref="F61" si="26">E61/D61*100</f>
        <v>100</v>
      </c>
      <c r="G61" s="28">
        <v>0</v>
      </c>
      <c r="H61" s="28">
        <v>0</v>
      </c>
      <c r="I61" s="28">
        <v>14000</v>
      </c>
      <c r="J61" s="28">
        <v>14000</v>
      </c>
      <c r="K61" s="29">
        <v>736.8</v>
      </c>
      <c r="L61" s="29">
        <v>736.8</v>
      </c>
      <c r="M61" s="29">
        <v>0</v>
      </c>
      <c r="N61" s="29">
        <v>0</v>
      </c>
      <c r="O61" s="37" t="s">
        <v>212</v>
      </c>
      <c r="P61" s="55">
        <v>31</v>
      </c>
      <c r="Q61" s="55">
        <v>31</v>
      </c>
      <c r="R61" s="55" t="s">
        <v>325</v>
      </c>
      <c r="S61" s="37" t="s">
        <v>182</v>
      </c>
    </row>
    <row r="62" spans="1:21" s="18" customFormat="1" ht="89.25" x14ac:dyDescent="0.25">
      <c r="A62" s="12"/>
      <c r="B62" s="23" t="s">
        <v>56</v>
      </c>
      <c r="C62" s="83"/>
      <c r="D62" s="83"/>
      <c r="E62" s="83"/>
      <c r="F62" s="83"/>
      <c r="G62" s="83"/>
      <c r="H62" s="83"/>
      <c r="I62" s="83"/>
      <c r="J62" s="83"/>
      <c r="K62" s="83"/>
      <c r="L62" s="83"/>
      <c r="M62" s="83"/>
      <c r="N62" s="83"/>
      <c r="O62" s="83"/>
      <c r="P62" s="83"/>
      <c r="Q62" s="83"/>
      <c r="R62" s="83"/>
      <c r="S62" s="83"/>
      <c r="T62" s="16"/>
      <c r="U62" s="17"/>
    </row>
    <row r="63" spans="1:21" s="18" customFormat="1" ht="51" x14ac:dyDescent="0.25">
      <c r="A63" s="12" t="s">
        <v>269</v>
      </c>
      <c r="B63" s="23" t="s">
        <v>270</v>
      </c>
      <c r="C63" s="47"/>
      <c r="D63" s="28">
        <f t="shared" ref="D63" si="27">G63+I63+K63+M63</f>
        <v>11308.8</v>
      </c>
      <c r="E63" s="28">
        <f>H63+J63+L63+N63</f>
        <v>11308.8</v>
      </c>
      <c r="F63" s="28">
        <f t="shared" ref="F63" si="28">E63/D63*100</f>
        <v>100</v>
      </c>
      <c r="G63" s="28">
        <v>0</v>
      </c>
      <c r="H63" s="28">
        <v>0</v>
      </c>
      <c r="I63" s="28">
        <v>11308.8</v>
      </c>
      <c r="J63" s="28">
        <v>11308.8</v>
      </c>
      <c r="K63" s="28">
        <v>0</v>
      </c>
      <c r="L63" s="28">
        <v>0</v>
      </c>
      <c r="M63" s="28">
        <v>0</v>
      </c>
      <c r="N63" s="28">
        <v>0</v>
      </c>
      <c r="O63" s="46" t="s">
        <v>271</v>
      </c>
      <c r="P63" s="47">
        <v>160</v>
      </c>
      <c r="Q63" s="47">
        <v>160</v>
      </c>
      <c r="R63" s="47" t="s">
        <v>356</v>
      </c>
      <c r="S63" s="47"/>
      <c r="T63" s="16"/>
      <c r="U63" s="17"/>
    </row>
    <row r="64" spans="1:21" s="18" customFormat="1" ht="89.25" x14ac:dyDescent="0.25">
      <c r="A64" s="12"/>
      <c r="B64" s="23" t="s">
        <v>56</v>
      </c>
      <c r="C64" s="47"/>
      <c r="D64" s="80"/>
      <c r="E64" s="81"/>
      <c r="F64" s="81"/>
      <c r="G64" s="81"/>
      <c r="H64" s="81"/>
      <c r="I64" s="81"/>
      <c r="J64" s="81"/>
      <c r="K64" s="81"/>
      <c r="L64" s="81"/>
      <c r="M64" s="81"/>
      <c r="N64" s="81"/>
      <c r="O64" s="81"/>
      <c r="P64" s="81"/>
      <c r="Q64" s="81"/>
      <c r="R64" s="81"/>
      <c r="S64" s="82"/>
      <c r="T64" s="16"/>
      <c r="U64" s="17"/>
    </row>
    <row r="65" spans="1:21" s="18" customFormat="1" ht="63.75" x14ac:dyDescent="0.25">
      <c r="A65" s="53" t="s">
        <v>282</v>
      </c>
      <c r="B65" s="23" t="s">
        <v>283</v>
      </c>
      <c r="C65" s="52"/>
      <c r="D65" s="28">
        <f t="shared" ref="D65" si="29">G65+I65+K65+M65</f>
        <v>2500</v>
      </c>
      <c r="E65" s="28">
        <f>H65+J65+L65+N65</f>
        <v>2500</v>
      </c>
      <c r="F65" s="28">
        <f t="shared" ref="F65" si="30">E65/D65*100</f>
        <v>100</v>
      </c>
      <c r="G65" s="28">
        <v>0</v>
      </c>
      <c r="H65" s="28">
        <v>0</v>
      </c>
      <c r="I65" s="28">
        <v>2500</v>
      </c>
      <c r="J65" s="28">
        <v>2500</v>
      </c>
      <c r="K65" s="28">
        <v>0</v>
      </c>
      <c r="L65" s="28">
        <v>0</v>
      </c>
      <c r="M65" s="28">
        <v>0</v>
      </c>
      <c r="N65" s="28">
        <v>0</v>
      </c>
      <c r="O65" s="54" t="s">
        <v>284</v>
      </c>
      <c r="P65" s="52">
        <v>5</v>
      </c>
      <c r="Q65" s="52">
        <v>5</v>
      </c>
      <c r="R65" s="52"/>
      <c r="S65" s="52"/>
      <c r="T65" s="16"/>
      <c r="U65" s="17"/>
    </row>
    <row r="66" spans="1:21" s="18" customFormat="1" ht="89.25" x14ac:dyDescent="0.25">
      <c r="A66" s="53"/>
      <c r="B66" s="23" t="s">
        <v>56</v>
      </c>
      <c r="C66" s="52"/>
      <c r="D66" s="80"/>
      <c r="E66" s="81"/>
      <c r="F66" s="81"/>
      <c r="G66" s="81"/>
      <c r="H66" s="81"/>
      <c r="I66" s="81"/>
      <c r="J66" s="81"/>
      <c r="K66" s="81"/>
      <c r="L66" s="81"/>
      <c r="M66" s="81"/>
      <c r="N66" s="81"/>
      <c r="O66" s="81"/>
      <c r="P66" s="81"/>
      <c r="Q66" s="81"/>
      <c r="R66" s="81"/>
      <c r="S66" s="82"/>
      <c r="T66" s="16"/>
      <c r="U66" s="17"/>
    </row>
    <row r="67" spans="1:21" s="18" customFormat="1" ht="51" x14ac:dyDescent="0.25">
      <c r="A67" s="61" t="s">
        <v>326</v>
      </c>
      <c r="B67" s="23" t="s">
        <v>327</v>
      </c>
      <c r="C67" s="62"/>
      <c r="D67" s="28">
        <f t="shared" ref="D67" si="31">G67+I67+K67+M67</f>
        <v>3131.9</v>
      </c>
      <c r="E67" s="28">
        <f>H67+J67+L67+N67</f>
        <v>3131.9</v>
      </c>
      <c r="F67" s="28">
        <f t="shared" ref="F67" si="32">E67/D67*100</f>
        <v>100</v>
      </c>
      <c r="G67" s="28">
        <v>0</v>
      </c>
      <c r="H67" s="28">
        <v>0</v>
      </c>
      <c r="I67" s="28">
        <v>3131.9</v>
      </c>
      <c r="J67" s="28">
        <v>3131.9</v>
      </c>
      <c r="K67" s="28">
        <v>0</v>
      </c>
      <c r="L67" s="28">
        <v>0</v>
      </c>
      <c r="M67" s="28">
        <v>0</v>
      </c>
      <c r="N67" s="28">
        <v>0</v>
      </c>
      <c r="O67" s="60" t="s">
        <v>328</v>
      </c>
      <c r="P67" s="62">
        <v>100</v>
      </c>
      <c r="Q67" s="62">
        <v>100</v>
      </c>
      <c r="R67" s="62" t="s">
        <v>329</v>
      </c>
      <c r="S67" s="62"/>
      <c r="T67" s="16"/>
      <c r="U67" s="17"/>
    </row>
    <row r="68" spans="1:21" s="18" customFormat="1" ht="89.25" x14ac:dyDescent="0.25">
      <c r="A68" s="61"/>
      <c r="B68" s="23" t="s">
        <v>56</v>
      </c>
      <c r="C68" s="62"/>
      <c r="D68" s="80"/>
      <c r="E68" s="81"/>
      <c r="F68" s="81"/>
      <c r="G68" s="81"/>
      <c r="H68" s="81"/>
      <c r="I68" s="81"/>
      <c r="J68" s="81"/>
      <c r="K68" s="81"/>
      <c r="L68" s="81"/>
      <c r="M68" s="81"/>
      <c r="N68" s="81"/>
      <c r="O68" s="81"/>
      <c r="P68" s="81"/>
      <c r="Q68" s="81"/>
      <c r="R68" s="81"/>
      <c r="S68" s="82"/>
      <c r="T68" s="16"/>
      <c r="U68" s="17"/>
    </row>
    <row r="69" spans="1:21" s="10" customFormat="1" ht="38.25" x14ac:dyDescent="0.25">
      <c r="A69" s="1" t="s">
        <v>35</v>
      </c>
      <c r="B69" s="5" t="s">
        <v>34</v>
      </c>
      <c r="C69" s="25" t="s">
        <v>182</v>
      </c>
      <c r="D69" s="26">
        <f>D70+D74+D72</f>
        <v>288921.60000000003</v>
      </c>
      <c r="E69" s="26">
        <f>E70+E74+E72</f>
        <v>288921.60000000003</v>
      </c>
      <c r="F69" s="26">
        <f>E69/D69*100</f>
        <v>100</v>
      </c>
      <c r="G69" s="26">
        <f>G70+G74+G72</f>
        <v>0</v>
      </c>
      <c r="H69" s="26">
        <f t="shared" ref="H69:N69" si="33">H70+H74+H72</f>
        <v>0</v>
      </c>
      <c r="I69" s="26">
        <f>I70+I74+I72+I76</f>
        <v>300295.60000000003</v>
      </c>
      <c r="J69" s="26">
        <f>J70+J74+J72+J76</f>
        <v>300295.60000000003</v>
      </c>
      <c r="K69" s="26">
        <f t="shared" si="33"/>
        <v>0</v>
      </c>
      <c r="L69" s="26">
        <f t="shared" si="33"/>
        <v>0</v>
      </c>
      <c r="M69" s="26">
        <f t="shared" si="33"/>
        <v>0</v>
      </c>
      <c r="N69" s="26">
        <f t="shared" si="33"/>
        <v>0</v>
      </c>
      <c r="O69" s="25" t="s">
        <v>182</v>
      </c>
      <c r="P69" s="25" t="s">
        <v>182</v>
      </c>
      <c r="Q69" s="25" t="s">
        <v>182</v>
      </c>
      <c r="R69" s="25" t="s">
        <v>182</v>
      </c>
      <c r="S69" s="25" t="s">
        <v>182</v>
      </c>
    </row>
    <row r="70" spans="1:21" s="10" customFormat="1" ht="42" customHeight="1" x14ac:dyDescent="0.25">
      <c r="A70" s="1" t="s">
        <v>86</v>
      </c>
      <c r="B70" s="23" t="s">
        <v>87</v>
      </c>
      <c r="C70" s="37" t="s">
        <v>24</v>
      </c>
      <c r="D70" s="28">
        <f>G70+I70+K70+M70</f>
        <v>264582.7</v>
      </c>
      <c r="E70" s="28">
        <f>H70+J70+L70+N70</f>
        <v>264582.7</v>
      </c>
      <c r="F70" s="28">
        <f>E70/D70*100</f>
        <v>100</v>
      </c>
      <c r="G70" s="29">
        <v>0</v>
      </c>
      <c r="H70" s="29">
        <v>0</v>
      </c>
      <c r="I70" s="28">
        <v>264582.7</v>
      </c>
      <c r="J70" s="28">
        <v>264582.7</v>
      </c>
      <c r="K70" s="29">
        <v>0</v>
      </c>
      <c r="L70" s="29">
        <v>0</v>
      </c>
      <c r="M70" s="29">
        <v>0</v>
      </c>
      <c r="N70" s="29">
        <v>0</v>
      </c>
      <c r="O70" s="37" t="s">
        <v>213</v>
      </c>
      <c r="P70" s="37">
        <v>2</v>
      </c>
      <c r="Q70" s="37">
        <v>2</v>
      </c>
      <c r="R70" s="37" t="s">
        <v>123</v>
      </c>
      <c r="S70" s="37" t="s">
        <v>182</v>
      </c>
    </row>
    <row r="71" spans="1:21" s="18" customFormat="1" ht="89.25" x14ac:dyDescent="0.25">
      <c r="A71" s="12"/>
      <c r="B71" s="23" t="s">
        <v>56</v>
      </c>
      <c r="C71" s="83"/>
      <c r="D71" s="83"/>
      <c r="E71" s="83"/>
      <c r="F71" s="83"/>
      <c r="G71" s="83"/>
      <c r="H71" s="83"/>
      <c r="I71" s="83"/>
      <c r="J71" s="83"/>
      <c r="K71" s="83"/>
      <c r="L71" s="83"/>
      <c r="M71" s="83"/>
      <c r="N71" s="83"/>
      <c r="O71" s="83"/>
      <c r="P71" s="83"/>
      <c r="Q71" s="83"/>
      <c r="R71" s="83"/>
      <c r="S71" s="83"/>
      <c r="T71" s="16"/>
      <c r="U71" s="17"/>
    </row>
    <row r="72" spans="1:21" s="10" customFormat="1" ht="51" x14ac:dyDescent="0.25">
      <c r="A72" s="1" t="s">
        <v>131</v>
      </c>
      <c r="B72" s="23" t="s">
        <v>132</v>
      </c>
      <c r="C72" s="37" t="s">
        <v>119</v>
      </c>
      <c r="D72" s="28">
        <f t="shared" ref="D72:E72" si="34">G72+I72+K72+M72</f>
        <v>22184.9</v>
      </c>
      <c r="E72" s="28">
        <f t="shared" si="34"/>
        <v>22184.9</v>
      </c>
      <c r="F72" s="28">
        <f t="shared" ref="F72" si="35">E72/D72*100</f>
        <v>100</v>
      </c>
      <c r="G72" s="29">
        <v>0</v>
      </c>
      <c r="H72" s="29">
        <v>0</v>
      </c>
      <c r="I72" s="28">
        <v>22184.9</v>
      </c>
      <c r="J72" s="28">
        <v>22184.9</v>
      </c>
      <c r="K72" s="29">
        <v>0</v>
      </c>
      <c r="L72" s="29">
        <v>0</v>
      </c>
      <c r="M72" s="29">
        <v>0</v>
      </c>
      <c r="N72" s="29">
        <v>0</v>
      </c>
      <c r="O72" s="37" t="s">
        <v>214</v>
      </c>
      <c r="P72" s="37">
        <v>1800</v>
      </c>
      <c r="Q72" s="49">
        <v>1935</v>
      </c>
      <c r="R72" s="49" t="s">
        <v>355</v>
      </c>
      <c r="S72" s="37" t="s">
        <v>182</v>
      </c>
    </row>
    <row r="73" spans="1:21" s="18" customFormat="1" ht="89.25" x14ac:dyDescent="0.25">
      <c r="A73" s="12"/>
      <c r="B73" s="23" t="s">
        <v>56</v>
      </c>
      <c r="C73" s="79"/>
      <c r="D73" s="79"/>
      <c r="E73" s="79"/>
      <c r="F73" s="79"/>
      <c r="G73" s="79"/>
      <c r="H73" s="79"/>
      <c r="I73" s="79"/>
      <c r="J73" s="79"/>
      <c r="K73" s="79"/>
      <c r="L73" s="79"/>
      <c r="M73" s="79"/>
      <c r="N73" s="79"/>
      <c r="O73" s="79"/>
      <c r="P73" s="79"/>
      <c r="Q73" s="79"/>
      <c r="R73" s="79"/>
      <c r="S73" s="79"/>
      <c r="T73" s="16"/>
      <c r="U73" s="17"/>
    </row>
    <row r="74" spans="1:21" s="10" customFormat="1" ht="52.5" customHeight="1" x14ac:dyDescent="0.25">
      <c r="A74" s="1" t="s">
        <v>57</v>
      </c>
      <c r="B74" s="23" t="s">
        <v>88</v>
      </c>
      <c r="C74" s="37" t="s">
        <v>24</v>
      </c>
      <c r="D74" s="28">
        <f t="shared" si="4"/>
        <v>2154</v>
      </c>
      <c r="E74" s="28">
        <f t="shared" si="4"/>
        <v>2154</v>
      </c>
      <c r="F74" s="28">
        <f t="shared" si="11"/>
        <v>100</v>
      </c>
      <c r="G74" s="29">
        <v>0</v>
      </c>
      <c r="H74" s="29">
        <v>0</v>
      </c>
      <c r="I74" s="28">
        <v>2154</v>
      </c>
      <c r="J74" s="28">
        <v>2154</v>
      </c>
      <c r="K74" s="29">
        <v>0</v>
      </c>
      <c r="L74" s="29">
        <v>0</v>
      </c>
      <c r="M74" s="29">
        <v>0</v>
      </c>
      <c r="N74" s="29">
        <v>0</v>
      </c>
      <c r="O74" s="37" t="s">
        <v>215</v>
      </c>
      <c r="P74" s="37">
        <v>1</v>
      </c>
      <c r="Q74" s="37">
        <v>1</v>
      </c>
      <c r="R74" s="37" t="s">
        <v>333</v>
      </c>
      <c r="S74" s="37" t="s">
        <v>182</v>
      </c>
    </row>
    <row r="75" spans="1:21" s="18" customFormat="1" ht="89.25" x14ac:dyDescent="0.25">
      <c r="A75" s="12"/>
      <c r="B75" s="23" t="s">
        <v>56</v>
      </c>
      <c r="C75" s="83"/>
      <c r="D75" s="83"/>
      <c r="E75" s="83"/>
      <c r="F75" s="83"/>
      <c r="G75" s="83"/>
      <c r="H75" s="83"/>
      <c r="I75" s="83"/>
      <c r="J75" s="83"/>
      <c r="K75" s="83"/>
      <c r="L75" s="83"/>
      <c r="M75" s="83"/>
      <c r="N75" s="83"/>
      <c r="O75" s="83"/>
      <c r="P75" s="83"/>
      <c r="Q75" s="83"/>
      <c r="R75" s="83"/>
      <c r="S75" s="83"/>
      <c r="T75" s="16"/>
      <c r="U75" s="17"/>
    </row>
    <row r="76" spans="1:21" s="10" customFormat="1" ht="68.25" customHeight="1" x14ac:dyDescent="0.25">
      <c r="A76" s="1" t="s">
        <v>330</v>
      </c>
      <c r="B76" s="23" t="s">
        <v>331</v>
      </c>
      <c r="C76" s="60" t="s">
        <v>24</v>
      </c>
      <c r="D76" s="28">
        <f t="shared" ref="D76" si="36">G76+I76+K76+M76</f>
        <v>11374</v>
      </c>
      <c r="E76" s="28">
        <f t="shared" ref="E76" si="37">H76+J76+L76+N76</f>
        <v>11374</v>
      </c>
      <c r="F76" s="28">
        <f t="shared" ref="F76" si="38">E76/D76*100</f>
        <v>100</v>
      </c>
      <c r="G76" s="29">
        <v>0</v>
      </c>
      <c r="H76" s="29">
        <v>0</v>
      </c>
      <c r="I76" s="28">
        <v>11374</v>
      </c>
      <c r="J76" s="28">
        <v>11374</v>
      </c>
      <c r="K76" s="29">
        <v>0</v>
      </c>
      <c r="L76" s="29">
        <v>0</v>
      </c>
      <c r="M76" s="29">
        <v>0</v>
      </c>
      <c r="N76" s="29">
        <v>0</v>
      </c>
      <c r="O76" s="60" t="s">
        <v>332</v>
      </c>
      <c r="P76" s="60">
        <v>1</v>
      </c>
      <c r="Q76" s="60">
        <v>1</v>
      </c>
      <c r="R76" s="60" t="s">
        <v>334</v>
      </c>
      <c r="S76" s="60" t="s">
        <v>182</v>
      </c>
    </row>
    <row r="77" spans="1:21" s="18" customFormat="1" ht="89.25" x14ac:dyDescent="0.25">
      <c r="A77" s="61"/>
      <c r="B77" s="23" t="s">
        <v>56</v>
      </c>
      <c r="C77" s="83"/>
      <c r="D77" s="83"/>
      <c r="E77" s="83"/>
      <c r="F77" s="83"/>
      <c r="G77" s="83"/>
      <c r="H77" s="83"/>
      <c r="I77" s="83"/>
      <c r="J77" s="83"/>
      <c r="K77" s="83"/>
      <c r="L77" s="83"/>
      <c r="M77" s="83"/>
      <c r="N77" s="83"/>
      <c r="O77" s="83"/>
      <c r="P77" s="83"/>
      <c r="Q77" s="83"/>
      <c r="R77" s="83"/>
      <c r="S77" s="83"/>
      <c r="T77" s="16"/>
      <c r="U77" s="17"/>
    </row>
    <row r="78" spans="1:21" s="10" customFormat="1" ht="51" x14ac:dyDescent="0.25">
      <c r="A78" s="1" t="s">
        <v>36</v>
      </c>
      <c r="B78" s="5" t="s">
        <v>125</v>
      </c>
      <c r="C78" s="25" t="s">
        <v>182</v>
      </c>
      <c r="D78" s="26">
        <f>D83+D79+D81+D85+D87+D89</f>
        <v>836977.59999999986</v>
      </c>
      <c r="E78" s="26">
        <f>E83+E79+E81+E85+E87+E89</f>
        <v>835939.09999999986</v>
      </c>
      <c r="F78" s="26">
        <f>E78/D78*100</f>
        <v>99.875922605336157</v>
      </c>
      <c r="G78" s="26">
        <f t="shared" ref="G78:N78" si="39">G83+G79+G81+G85+G87+G89</f>
        <v>0</v>
      </c>
      <c r="H78" s="26">
        <f t="shared" si="39"/>
        <v>0</v>
      </c>
      <c r="I78" s="26">
        <f t="shared" si="39"/>
        <v>836977.59999999986</v>
      </c>
      <c r="J78" s="26">
        <f t="shared" si="39"/>
        <v>835939.09999999986</v>
      </c>
      <c r="K78" s="26">
        <f t="shared" si="39"/>
        <v>0</v>
      </c>
      <c r="L78" s="26">
        <f t="shared" si="39"/>
        <v>0</v>
      </c>
      <c r="M78" s="26">
        <f t="shared" si="39"/>
        <v>0</v>
      </c>
      <c r="N78" s="26">
        <f t="shared" si="39"/>
        <v>0</v>
      </c>
      <c r="O78" s="25" t="s">
        <v>182</v>
      </c>
      <c r="P78" s="25" t="s">
        <v>182</v>
      </c>
      <c r="Q78" s="25" t="s">
        <v>182</v>
      </c>
      <c r="R78" s="25" t="s">
        <v>182</v>
      </c>
      <c r="S78" s="25" t="s">
        <v>182</v>
      </c>
    </row>
    <row r="79" spans="1:21" s="10" customFormat="1" ht="36.75" customHeight="1" x14ac:dyDescent="0.25">
      <c r="A79" s="1" t="s">
        <v>37</v>
      </c>
      <c r="B79" s="23" t="s">
        <v>89</v>
      </c>
      <c r="C79" s="37" t="s">
        <v>39</v>
      </c>
      <c r="D79" s="28">
        <f>G79+I79+K79+M79</f>
        <v>40331.1</v>
      </c>
      <c r="E79" s="28">
        <f>H79+J79+L79+N79</f>
        <v>40331.1</v>
      </c>
      <c r="F79" s="28">
        <f>E79/D79*100</f>
        <v>100</v>
      </c>
      <c r="G79" s="29">
        <v>0</v>
      </c>
      <c r="H79" s="29">
        <v>0</v>
      </c>
      <c r="I79" s="28">
        <v>40331.1</v>
      </c>
      <c r="J79" s="28">
        <v>40331.1</v>
      </c>
      <c r="K79" s="29">
        <v>0</v>
      </c>
      <c r="L79" s="29">
        <v>0</v>
      </c>
      <c r="M79" s="29">
        <v>0</v>
      </c>
      <c r="N79" s="29">
        <v>0</v>
      </c>
      <c r="O79" s="37" t="s">
        <v>213</v>
      </c>
      <c r="P79" s="37">
        <v>1</v>
      </c>
      <c r="Q79" s="37">
        <v>1</v>
      </c>
      <c r="R79" s="37" t="s">
        <v>123</v>
      </c>
      <c r="S79" s="37" t="s">
        <v>182</v>
      </c>
    </row>
    <row r="80" spans="1:21" s="18" customFormat="1" ht="89.25" x14ac:dyDescent="0.25">
      <c r="A80" s="12"/>
      <c r="B80" s="23" t="s">
        <v>56</v>
      </c>
      <c r="C80" s="83"/>
      <c r="D80" s="83"/>
      <c r="E80" s="83"/>
      <c r="F80" s="83"/>
      <c r="G80" s="83"/>
      <c r="H80" s="83"/>
      <c r="I80" s="83"/>
      <c r="J80" s="83"/>
      <c r="K80" s="83"/>
      <c r="L80" s="83"/>
      <c r="M80" s="83"/>
      <c r="N80" s="83"/>
      <c r="O80" s="83"/>
      <c r="P80" s="83"/>
      <c r="Q80" s="83"/>
      <c r="R80" s="83"/>
      <c r="S80" s="83"/>
      <c r="T80" s="16"/>
      <c r="U80" s="17"/>
    </row>
    <row r="81" spans="1:21" s="10" customFormat="1" ht="102" x14ac:dyDescent="0.25">
      <c r="A81" s="1" t="s">
        <v>38</v>
      </c>
      <c r="B81" s="23" t="s">
        <v>126</v>
      </c>
      <c r="C81" s="37" t="s">
        <v>13</v>
      </c>
      <c r="D81" s="28">
        <f>G81+I81+K81+M81</f>
        <v>545315.19999999995</v>
      </c>
      <c r="E81" s="28">
        <f>H81+J81+L81+N81</f>
        <v>544901.19999999995</v>
      </c>
      <c r="F81" s="28">
        <f>E81/D81*100</f>
        <v>99.924080605125255</v>
      </c>
      <c r="G81" s="29">
        <v>0</v>
      </c>
      <c r="H81" s="29">
        <v>0</v>
      </c>
      <c r="I81" s="28">
        <v>545315.19999999995</v>
      </c>
      <c r="J81" s="28">
        <v>544901.19999999995</v>
      </c>
      <c r="K81" s="29">
        <v>0</v>
      </c>
      <c r="L81" s="29">
        <v>0</v>
      </c>
      <c r="M81" s="29">
        <v>0</v>
      </c>
      <c r="N81" s="29">
        <v>0</v>
      </c>
      <c r="O81" s="37" t="s">
        <v>216</v>
      </c>
      <c r="P81" s="37">
        <v>100</v>
      </c>
      <c r="Q81" s="37">
        <v>100</v>
      </c>
      <c r="R81" s="55" t="s">
        <v>335</v>
      </c>
      <c r="S81" s="37" t="s">
        <v>182</v>
      </c>
    </row>
    <row r="82" spans="1:21" s="18" customFormat="1" ht="89.25" x14ac:dyDescent="0.25">
      <c r="A82" s="12"/>
      <c r="B82" s="23" t="s">
        <v>56</v>
      </c>
      <c r="C82" s="79"/>
      <c r="D82" s="79"/>
      <c r="E82" s="79"/>
      <c r="F82" s="79"/>
      <c r="G82" s="79"/>
      <c r="H82" s="79"/>
      <c r="I82" s="79"/>
      <c r="J82" s="79"/>
      <c r="K82" s="79"/>
      <c r="L82" s="79"/>
      <c r="M82" s="79"/>
      <c r="N82" s="79"/>
      <c r="O82" s="79"/>
      <c r="P82" s="79"/>
      <c r="Q82" s="79"/>
      <c r="R82" s="79"/>
      <c r="S82" s="79"/>
      <c r="T82" s="16"/>
      <c r="U82" s="17"/>
    </row>
    <row r="83" spans="1:21" s="10" customFormat="1" ht="88.5" customHeight="1" x14ac:dyDescent="0.25">
      <c r="A83" s="1" t="s">
        <v>40</v>
      </c>
      <c r="B83" s="23" t="s">
        <v>127</v>
      </c>
      <c r="C83" s="37" t="s">
        <v>13</v>
      </c>
      <c r="D83" s="28">
        <f t="shared" si="4"/>
        <v>38851</v>
      </c>
      <c r="E83" s="28">
        <f t="shared" si="4"/>
        <v>38226.5</v>
      </c>
      <c r="F83" s="28">
        <f t="shared" si="11"/>
        <v>98.392576767650766</v>
      </c>
      <c r="G83" s="28">
        <v>0</v>
      </c>
      <c r="H83" s="28">
        <v>0</v>
      </c>
      <c r="I83" s="28">
        <v>38851</v>
      </c>
      <c r="J83" s="28">
        <v>38226.5</v>
      </c>
      <c r="K83" s="28">
        <v>0</v>
      </c>
      <c r="L83" s="28">
        <v>0</v>
      </c>
      <c r="M83" s="28">
        <v>0</v>
      </c>
      <c r="N83" s="28">
        <v>0</v>
      </c>
      <c r="O83" s="37" t="s">
        <v>217</v>
      </c>
      <c r="P83" s="37">
        <v>30</v>
      </c>
      <c r="Q83" s="37">
        <v>30</v>
      </c>
      <c r="R83" s="37" t="s">
        <v>123</v>
      </c>
      <c r="S83" s="37" t="s">
        <v>182</v>
      </c>
    </row>
    <row r="84" spans="1:21" s="18" customFormat="1" ht="89.25" x14ac:dyDescent="0.25">
      <c r="A84" s="12"/>
      <c r="B84" s="23" t="s">
        <v>56</v>
      </c>
      <c r="C84" s="83"/>
      <c r="D84" s="83"/>
      <c r="E84" s="83"/>
      <c r="F84" s="83"/>
      <c r="G84" s="83"/>
      <c r="H84" s="83"/>
      <c r="I84" s="83"/>
      <c r="J84" s="83"/>
      <c r="K84" s="83"/>
      <c r="L84" s="83"/>
      <c r="M84" s="83"/>
      <c r="N84" s="83"/>
      <c r="O84" s="83"/>
      <c r="P84" s="83"/>
      <c r="Q84" s="83"/>
      <c r="R84" s="83"/>
      <c r="S84" s="83"/>
      <c r="T84" s="16"/>
      <c r="U84" s="17"/>
    </row>
    <row r="85" spans="1:21" s="10" customFormat="1" ht="80.25" customHeight="1" x14ac:dyDescent="0.25">
      <c r="A85" s="1" t="s">
        <v>90</v>
      </c>
      <c r="B85" s="23" t="s">
        <v>91</v>
      </c>
      <c r="C85" s="37" t="s">
        <v>92</v>
      </c>
      <c r="D85" s="28">
        <f t="shared" ref="D85:E85" si="40">G85+I85+K85+M85</f>
        <v>507.5</v>
      </c>
      <c r="E85" s="28">
        <f t="shared" si="40"/>
        <v>507.5</v>
      </c>
      <c r="F85" s="28">
        <f t="shared" ref="F85" si="41">E85/D85*100</f>
        <v>100</v>
      </c>
      <c r="G85" s="29">
        <v>0</v>
      </c>
      <c r="H85" s="29">
        <v>0</v>
      </c>
      <c r="I85" s="28">
        <v>507.5</v>
      </c>
      <c r="J85" s="28">
        <v>507.5</v>
      </c>
      <c r="K85" s="29">
        <v>0</v>
      </c>
      <c r="L85" s="29">
        <v>0</v>
      </c>
      <c r="M85" s="29">
        <v>0</v>
      </c>
      <c r="N85" s="29">
        <v>0</v>
      </c>
      <c r="O85" s="37" t="s">
        <v>315</v>
      </c>
      <c r="P85" s="37">
        <v>1</v>
      </c>
      <c r="Q85" s="37">
        <v>1</v>
      </c>
      <c r="R85" s="37" t="s">
        <v>336</v>
      </c>
      <c r="S85" s="37" t="s">
        <v>182</v>
      </c>
    </row>
    <row r="86" spans="1:21" s="18" customFormat="1" ht="89.25" x14ac:dyDescent="0.25">
      <c r="A86" s="12"/>
      <c r="B86" s="23" t="s">
        <v>56</v>
      </c>
      <c r="C86" s="83"/>
      <c r="D86" s="83"/>
      <c r="E86" s="83"/>
      <c r="F86" s="83"/>
      <c r="G86" s="83"/>
      <c r="H86" s="83"/>
      <c r="I86" s="83"/>
      <c r="J86" s="83"/>
      <c r="K86" s="83"/>
      <c r="L86" s="83"/>
      <c r="M86" s="83"/>
      <c r="N86" s="83"/>
      <c r="O86" s="83"/>
      <c r="P86" s="83"/>
      <c r="Q86" s="83"/>
      <c r="R86" s="83"/>
      <c r="S86" s="83"/>
      <c r="T86" s="16"/>
      <c r="U86" s="17"/>
    </row>
    <row r="87" spans="1:21" s="10" customFormat="1" ht="38.25" x14ac:dyDescent="0.25">
      <c r="A87" s="1" t="s">
        <v>155</v>
      </c>
      <c r="B87" s="23" t="s">
        <v>156</v>
      </c>
      <c r="C87" s="37" t="s">
        <v>29</v>
      </c>
      <c r="D87" s="28">
        <f t="shared" ref="D87:E87" si="42">G87+I87+K87+M87</f>
        <v>375</v>
      </c>
      <c r="E87" s="28">
        <f t="shared" si="42"/>
        <v>375</v>
      </c>
      <c r="F87" s="28">
        <f t="shared" ref="F87" si="43">E87/D87*100</f>
        <v>100</v>
      </c>
      <c r="G87" s="29">
        <v>0</v>
      </c>
      <c r="H87" s="29">
        <v>0</v>
      </c>
      <c r="I87" s="28">
        <v>375</v>
      </c>
      <c r="J87" s="28">
        <v>375</v>
      </c>
      <c r="K87" s="29">
        <v>0</v>
      </c>
      <c r="L87" s="29">
        <v>0</v>
      </c>
      <c r="M87" s="29">
        <v>0</v>
      </c>
      <c r="N87" s="29">
        <v>0</v>
      </c>
      <c r="O87" s="37" t="s">
        <v>218</v>
      </c>
      <c r="P87" s="37">
        <v>14</v>
      </c>
      <c r="Q87" s="37">
        <v>14</v>
      </c>
      <c r="R87" s="49" t="s">
        <v>277</v>
      </c>
      <c r="S87" s="37" t="s">
        <v>182</v>
      </c>
    </row>
    <row r="88" spans="1:21" s="18" customFormat="1" ht="89.25" x14ac:dyDescent="0.25">
      <c r="A88" s="12"/>
      <c r="B88" s="23" t="s">
        <v>56</v>
      </c>
      <c r="C88" s="83"/>
      <c r="D88" s="83"/>
      <c r="E88" s="83"/>
      <c r="F88" s="83"/>
      <c r="G88" s="83"/>
      <c r="H88" s="83"/>
      <c r="I88" s="83"/>
      <c r="J88" s="83"/>
      <c r="K88" s="83"/>
      <c r="L88" s="83"/>
      <c r="M88" s="83"/>
      <c r="N88" s="83"/>
      <c r="O88" s="83"/>
      <c r="P88" s="83"/>
      <c r="Q88" s="83"/>
      <c r="R88" s="83"/>
      <c r="S88" s="83"/>
      <c r="T88" s="16"/>
      <c r="U88" s="17"/>
    </row>
    <row r="89" spans="1:21" s="10" customFormat="1" ht="127.5" x14ac:dyDescent="0.25">
      <c r="A89" s="1" t="s">
        <v>142</v>
      </c>
      <c r="B89" s="23" t="s">
        <v>143</v>
      </c>
      <c r="C89" s="37" t="s">
        <v>121</v>
      </c>
      <c r="D89" s="28">
        <f t="shared" ref="D89:E89" si="44">G89+I89+K89+M89</f>
        <v>211597.8</v>
      </c>
      <c r="E89" s="28">
        <f t="shared" si="44"/>
        <v>211597.8</v>
      </c>
      <c r="F89" s="28">
        <f t="shared" ref="F89" si="45">E89/D89*100</f>
        <v>100</v>
      </c>
      <c r="G89" s="28">
        <v>0</v>
      </c>
      <c r="H89" s="28">
        <v>0</v>
      </c>
      <c r="I89" s="28">
        <v>211597.8</v>
      </c>
      <c r="J89" s="28">
        <v>211597.8</v>
      </c>
      <c r="K89" s="29">
        <v>0</v>
      </c>
      <c r="L89" s="29">
        <v>0</v>
      </c>
      <c r="M89" s="29">
        <v>0</v>
      </c>
      <c r="N89" s="29">
        <v>0</v>
      </c>
      <c r="O89" s="37" t="s">
        <v>219</v>
      </c>
      <c r="P89" s="37">
        <v>100</v>
      </c>
      <c r="Q89" s="37">
        <v>100</v>
      </c>
      <c r="R89" s="55" t="s">
        <v>222</v>
      </c>
      <c r="S89" s="37" t="s">
        <v>182</v>
      </c>
    </row>
    <row r="90" spans="1:21" s="18" customFormat="1" ht="89.25" x14ac:dyDescent="0.25">
      <c r="A90" s="12"/>
      <c r="B90" s="23" t="s">
        <v>56</v>
      </c>
      <c r="C90" s="83"/>
      <c r="D90" s="83"/>
      <c r="E90" s="83"/>
      <c r="F90" s="83"/>
      <c r="G90" s="83"/>
      <c r="H90" s="83"/>
      <c r="I90" s="83"/>
      <c r="J90" s="83"/>
      <c r="K90" s="83"/>
      <c r="L90" s="83"/>
      <c r="M90" s="83"/>
      <c r="N90" s="83"/>
      <c r="O90" s="83"/>
      <c r="P90" s="83"/>
      <c r="Q90" s="83"/>
      <c r="R90" s="83"/>
      <c r="S90" s="83"/>
      <c r="T90" s="16"/>
      <c r="U90" s="17"/>
    </row>
    <row r="91" spans="1:21" s="10" customFormat="1" ht="25.5" x14ac:dyDescent="0.25">
      <c r="A91" s="1" t="s">
        <v>93</v>
      </c>
      <c r="B91" s="5" t="s">
        <v>94</v>
      </c>
      <c r="C91" s="25" t="s">
        <v>182</v>
      </c>
      <c r="D91" s="26">
        <f>G91+I91+K91+M91</f>
        <v>2954525.9000000004</v>
      </c>
      <c r="E91" s="26">
        <f>H91+J91+L91+N91</f>
        <v>2954525.9000000004</v>
      </c>
      <c r="F91" s="26">
        <f>E91/D91*100</f>
        <v>100</v>
      </c>
      <c r="G91" s="26">
        <f>G92+G94+G96+G98+G100</f>
        <v>1712493.8000000003</v>
      </c>
      <c r="H91" s="26">
        <f t="shared" ref="H91:N91" si="46">H92+H94+H96+H98+H100</f>
        <v>1712493.8000000003</v>
      </c>
      <c r="I91" s="26">
        <f t="shared" si="46"/>
        <v>1137954.8</v>
      </c>
      <c r="J91" s="26">
        <f t="shared" si="46"/>
        <v>1137954.8</v>
      </c>
      <c r="K91" s="26">
        <f t="shared" si="46"/>
        <v>104077.3</v>
      </c>
      <c r="L91" s="26">
        <f t="shared" si="46"/>
        <v>104077.3</v>
      </c>
      <c r="M91" s="26">
        <f t="shared" si="46"/>
        <v>0</v>
      </c>
      <c r="N91" s="26">
        <f t="shared" si="46"/>
        <v>0</v>
      </c>
      <c r="O91" s="25" t="s">
        <v>182</v>
      </c>
      <c r="P91" s="25" t="s">
        <v>182</v>
      </c>
      <c r="Q91" s="25" t="s">
        <v>182</v>
      </c>
      <c r="R91" s="25" t="s">
        <v>182</v>
      </c>
      <c r="S91" s="25" t="s">
        <v>182</v>
      </c>
    </row>
    <row r="92" spans="1:21" s="10" customFormat="1" ht="140.25" x14ac:dyDescent="0.25">
      <c r="A92" s="1" t="s">
        <v>95</v>
      </c>
      <c r="B92" s="23" t="s">
        <v>220</v>
      </c>
      <c r="C92" s="49" t="s">
        <v>134</v>
      </c>
      <c r="D92" s="28">
        <f t="shared" ref="D92:E92" si="47">G92+I92+K92+M92</f>
        <v>484449.3</v>
      </c>
      <c r="E92" s="28">
        <f t="shared" si="47"/>
        <v>484449.3</v>
      </c>
      <c r="F92" s="28">
        <f t="shared" ref="F92" si="48">E92/D92*100</f>
        <v>100</v>
      </c>
      <c r="G92" s="28">
        <f>118787.5+40109</f>
        <v>158896.5</v>
      </c>
      <c r="H92" s="28">
        <v>158896.5</v>
      </c>
      <c r="I92" s="28">
        <v>325552.8</v>
      </c>
      <c r="J92" s="28">
        <v>325552.8</v>
      </c>
      <c r="K92" s="28">
        <v>0</v>
      </c>
      <c r="L92" s="28">
        <v>0</v>
      </c>
      <c r="M92" s="29">
        <v>0</v>
      </c>
      <c r="N92" s="29">
        <v>0</v>
      </c>
      <c r="O92" s="49" t="s">
        <v>221</v>
      </c>
      <c r="P92" s="49" t="s">
        <v>361</v>
      </c>
      <c r="Q92" s="49" t="s">
        <v>361</v>
      </c>
      <c r="R92" s="49" t="s">
        <v>360</v>
      </c>
      <c r="S92" s="48" t="s">
        <v>182</v>
      </c>
    </row>
    <row r="93" spans="1:21" s="18" customFormat="1" ht="89.25" x14ac:dyDescent="0.25">
      <c r="A93" s="12"/>
      <c r="B93" s="23" t="s">
        <v>56</v>
      </c>
      <c r="C93" s="79"/>
      <c r="D93" s="79"/>
      <c r="E93" s="79"/>
      <c r="F93" s="79"/>
      <c r="G93" s="79"/>
      <c r="H93" s="79"/>
      <c r="I93" s="79"/>
      <c r="J93" s="79"/>
      <c r="K93" s="79"/>
      <c r="L93" s="79"/>
      <c r="M93" s="79"/>
      <c r="N93" s="79"/>
      <c r="O93" s="79"/>
      <c r="P93" s="79"/>
      <c r="Q93" s="79"/>
      <c r="R93" s="79"/>
      <c r="S93" s="79"/>
      <c r="T93" s="16"/>
      <c r="U93" s="17"/>
    </row>
    <row r="94" spans="1:21" s="10" customFormat="1" ht="133.5" customHeight="1" x14ac:dyDescent="0.25">
      <c r="A94" s="1" t="s">
        <v>157</v>
      </c>
      <c r="B94" s="23" t="s">
        <v>158</v>
      </c>
      <c r="C94" s="37" t="s">
        <v>151</v>
      </c>
      <c r="D94" s="28">
        <f>G94+I94+K94+M94</f>
        <v>846758.00000000012</v>
      </c>
      <c r="E94" s="28">
        <f t="shared" ref="E94" si="49">H94+J94+L94+N94</f>
        <v>846758.00000000012</v>
      </c>
      <c r="F94" s="28">
        <f t="shared" ref="F94" si="50">E94/D94*100</f>
        <v>100</v>
      </c>
      <c r="G94" s="28">
        <v>622659.4</v>
      </c>
      <c r="H94" s="28">
        <v>622659.4</v>
      </c>
      <c r="I94" s="28">
        <v>181760.7</v>
      </c>
      <c r="J94" s="28">
        <v>181760.7</v>
      </c>
      <c r="K94" s="28">
        <v>42337.9</v>
      </c>
      <c r="L94" s="28">
        <v>42337.9</v>
      </c>
      <c r="M94" s="29">
        <v>0</v>
      </c>
      <c r="N94" s="29">
        <v>0</v>
      </c>
      <c r="O94" s="37" t="s">
        <v>223</v>
      </c>
      <c r="P94" s="37" t="s">
        <v>337</v>
      </c>
      <c r="Q94" s="37" t="s">
        <v>337</v>
      </c>
      <c r="R94" s="42" t="s">
        <v>338</v>
      </c>
      <c r="S94" s="37" t="s">
        <v>182</v>
      </c>
    </row>
    <row r="95" spans="1:21" s="18" customFormat="1" ht="89.25" x14ac:dyDescent="0.25">
      <c r="A95" s="12"/>
      <c r="B95" s="23" t="s">
        <v>56</v>
      </c>
      <c r="C95" s="83"/>
      <c r="D95" s="83"/>
      <c r="E95" s="83"/>
      <c r="F95" s="83"/>
      <c r="G95" s="83"/>
      <c r="H95" s="83"/>
      <c r="I95" s="83"/>
      <c r="J95" s="83"/>
      <c r="K95" s="83"/>
      <c r="L95" s="83"/>
      <c r="M95" s="83"/>
      <c r="N95" s="83"/>
      <c r="O95" s="83"/>
      <c r="P95" s="83"/>
      <c r="Q95" s="83"/>
      <c r="R95" s="83"/>
      <c r="S95" s="83"/>
      <c r="T95" s="16"/>
      <c r="U95" s="17"/>
    </row>
    <row r="96" spans="1:21" s="10" customFormat="1" ht="102" x14ac:dyDescent="0.25">
      <c r="A96" s="1" t="s">
        <v>159</v>
      </c>
      <c r="B96" s="23" t="s">
        <v>160</v>
      </c>
      <c r="C96" s="37" t="s">
        <v>29</v>
      </c>
      <c r="D96" s="28">
        <f t="shared" ref="D96:E96" si="51">G96+I96+K96+M96</f>
        <v>15000</v>
      </c>
      <c r="E96" s="28">
        <f t="shared" si="51"/>
        <v>15000</v>
      </c>
      <c r="F96" s="28">
        <f t="shared" ref="F96" si="52">E96/D96*100</f>
        <v>100</v>
      </c>
      <c r="G96" s="28">
        <v>13800</v>
      </c>
      <c r="H96" s="29">
        <v>13800</v>
      </c>
      <c r="I96" s="28">
        <v>1200</v>
      </c>
      <c r="J96" s="29">
        <v>1200</v>
      </c>
      <c r="K96" s="29">
        <v>0</v>
      </c>
      <c r="L96" s="29">
        <v>0</v>
      </c>
      <c r="M96" s="29">
        <v>0</v>
      </c>
      <c r="N96" s="29">
        <v>0</v>
      </c>
      <c r="O96" s="37" t="s">
        <v>285</v>
      </c>
      <c r="P96" s="37">
        <v>15</v>
      </c>
      <c r="Q96" s="37">
        <v>15</v>
      </c>
      <c r="R96" s="37" t="s">
        <v>286</v>
      </c>
      <c r="S96" s="37" t="s">
        <v>182</v>
      </c>
    </row>
    <row r="97" spans="1:21" s="18" customFormat="1" ht="89.25" x14ac:dyDescent="0.25">
      <c r="A97" s="12"/>
      <c r="B97" s="23" t="s">
        <v>56</v>
      </c>
      <c r="C97" s="83"/>
      <c r="D97" s="83"/>
      <c r="E97" s="83"/>
      <c r="F97" s="83"/>
      <c r="G97" s="83"/>
      <c r="H97" s="83"/>
      <c r="I97" s="83"/>
      <c r="J97" s="83"/>
      <c r="K97" s="83"/>
      <c r="L97" s="83"/>
      <c r="M97" s="83"/>
      <c r="N97" s="83"/>
      <c r="O97" s="83"/>
      <c r="P97" s="83"/>
      <c r="Q97" s="83"/>
      <c r="R97" s="83"/>
      <c r="S97" s="83"/>
      <c r="T97" s="16"/>
      <c r="U97" s="17"/>
    </row>
    <row r="98" spans="1:21" s="10" customFormat="1" ht="280.5" x14ac:dyDescent="0.25">
      <c r="A98" s="1" t="s">
        <v>161</v>
      </c>
      <c r="B98" s="23" t="s">
        <v>162</v>
      </c>
      <c r="C98" s="37" t="s">
        <v>163</v>
      </c>
      <c r="D98" s="28">
        <f t="shared" ref="D98:E98" si="53">G98+I98+K98+M98</f>
        <v>1540864</v>
      </c>
      <c r="E98" s="28">
        <f t="shared" si="53"/>
        <v>1540864</v>
      </c>
      <c r="F98" s="28">
        <f t="shared" ref="F98" si="54">E98/D98*100</f>
        <v>100</v>
      </c>
      <c r="G98" s="28">
        <v>850357.8</v>
      </c>
      <c r="H98" s="28">
        <v>850357.8</v>
      </c>
      <c r="I98" s="28">
        <v>628766.80000000005</v>
      </c>
      <c r="J98" s="28">
        <v>628766.80000000005</v>
      </c>
      <c r="K98" s="28">
        <v>61739.4</v>
      </c>
      <c r="L98" s="28">
        <v>61739.4</v>
      </c>
      <c r="M98" s="29">
        <v>0</v>
      </c>
      <c r="N98" s="29">
        <v>0</v>
      </c>
      <c r="O98" s="37" t="s">
        <v>289</v>
      </c>
      <c r="P98" s="37" t="s">
        <v>287</v>
      </c>
      <c r="Q98" s="54" t="s">
        <v>287</v>
      </c>
      <c r="R98" s="46" t="s">
        <v>288</v>
      </c>
      <c r="S98" s="37" t="s">
        <v>182</v>
      </c>
    </row>
    <row r="99" spans="1:21" s="18" customFormat="1" ht="89.25" x14ac:dyDescent="0.25">
      <c r="A99" s="12"/>
      <c r="B99" s="23" t="s">
        <v>56</v>
      </c>
      <c r="C99" s="83"/>
      <c r="D99" s="83"/>
      <c r="E99" s="83"/>
      <c r="F99" s="83"/>
      <c r="G99" s="83"/>
      <c r="H99" s="83"/>
      <c r="I99" s="83"/>
      <c r="J99" s="83"/>
      <c r="K99" s="83"/>
      <c r="L99" s="83"/>
      <c r="M99" s="83"/>
      <c r="N99" s="83"/>
      <c r="O99" s="83"/>
      <c r="P99" s="83"/>
      <c r="Q99" s="83"/>
      <c r="R99" s="83"/>
      <c r="S99" s="83"/>
      <c r="T99" s="16"/>
      <c r="U99" s="17"/>
    </row>
    <row r="100" spans="1:21" s="10" customFormat="1" ht="102" x14ac:dyDescent="0.25">
      <c r="A100" s="1" t="s">
        <v>224</v>
      </c>
      <c r="B100" s="23" t="s">
        <v>225</v>
      </c>
      <c r="C100" s="39" t="s">
        <v>163</v>
      </c>
      <c r="D100" s="28">
        <f t="shared" ref="D100" si="55">G100+I100+K100+M100</f>
        <v>67454.600000000006</v>
      </c>
      <c r="E100" s="28">
        <f t="shared" ref="E100" si="56">H100+J100+L100+N100</f>
        <v>67454.600000000006</v>
      </c>
      <c r="F100" s="28">
        <f t="shared" ref="F100" si="57">E100/D100*100</f>
        <v>100</v>
      </c>
      <c r="G100" s="28">
        <v>66780.100000000006</v>
      </c>
      <c r="H100" s="28">
        <v>66780.100000000006</v>
      </c>
      <c r="I100" s="28">
        <v>674.5</v>
      </c>
      <c r="J100" s="28">
        <v>674.5</v>
      </c>
      <c r="K100" s="28">
        <v>0</v>
      </c>
      <c r="L100" s="28">
        <v>0</v>
      </c>
      <c r="M100" s="29">
        <v>0</v>
      </c>
      <c r="N100" s="29">
        <v>0</v>
      </c>
      <c r="O100" s="39" t="s">
        <v>226</v>
      </c>
      <c r="P100" s="39" t="s">
        <v>290</v>
      </c>
      <c r="Q100" s="54" t="s">
        <v>290</v>
      </c>
      <c r="R100" s="55" t="s">
        <v>309</v>
      </c>
      <c r="S100" s="39" t="s">
        <v>182</v>
      </c>
    </row>
    <row r="101" spans="1:21" s="18" customFormat="1" ht="89.25" x14ac:dyDescent="0.25">
      <c r="A101" s="12"/>
      <c r="B101" s="23" t="s">
        <v>56</v>
      </c>
      <c r="C101" s="83"/>
      <c r="D101" s="83"/>
      <c r="E101" s="83"/>
      <c r="F101" s="83"/>
      <c r="G101" s="83"/>
      <c r="H101" s="83"/>
      <c r="I101" s="83"/>
      <c r="J101" s="83"/>
      <c r="K101" s="83"/>
      <c r="L101" s="83"/>
      <c r="M101" s="83"/>
      <c r="N101" s="83"/>
      <c r="O101" s="83"/>
      <c r="P101" s="83"/>
      <c r="Q101" s="83"/>
      <c r="R101" s="83"/>
      <c r="S101" s="83"/>
      <c r="T101" s="16"/>
      <c r="U101" s="17"/>
    </row>
    <row r="102" spans="1:21" s="10" customFormat="1" ht="25.5" x14ac:dyDescent="0.25">
      <c r="A102" s="1" t="s">
        <v>96</v>
      </c>
      <c r="B102" s="5" t="s">
        <v>97</v>
      </c>
      <c r="C102" s="25" t="s">
        <v>182</v>
      </c>
      <c r="D102" s="26">
        <f>D103+D105</f>
        <v>34287.800000000003</v>
      </c>
      <c r="E102" s="26">
        <f>E103+E105</f>
        <v>34287.800000000003</v>
      </c>
      <c r="F102" s="26">
        <f>E102/D102*100</f>
        <v>100</v>
      </c>
      <c r="G102" s="26">
        <f>G103+G105</f>
        <v>33945</v>
      </c>
      <c r="H102" s="26">
        <f>H103+H105</f>
        <v>33945</v>
      </c>
      <c r="I102" s="26">
        <f t="shared" ref="I102:N102" si="58">I103+I105</f>
        <v>217.7</v>
      </c>
      <c r="J102" s="26">
        <f t="shared" si="58"/>
        <v>217.7</v>
      </c>
      <c r="K102" s="26">
        <f t="shared" si="58"/>
        <v>125.1</v>
      </c>
      <c r="L102" s="26">
        <f t="shared" si="58"/>
        <v>125.1</v>
      </c>
      <c r="M102" s="26">
        <f t="shared" si="58"/>
        <v>0</v>
      </c>
      <c r="N102" s="26">
        <f t="shared" si="58"/>
        <v>0</v>
      </c>
      <c r="O102" s="37" t="s">
        <v>182</v>
      </c>
      <c r="P102" s="37" t="s">
        <v>182</v>
      </c>
      <c r="Q102" s="37" t="s">
        <v>182</v>
      </c>
      <c r="R102" s="37" t="s">
        <v>182</v>
      </c>
      <c r="S102" s="37" t="s">
        <v>182</v>
      </c>
    </row>
    <row r="103" spans="1:21" s="10" customFormat="1" ht="114.75" x14ac:dyDescent="0.25">
      <c r="A103" s="1" t="s">
        <v>227</v>
      </c>
      <c r="B103" s="23" t="s">
        <v>228</v>
      </c>
      <c r="C103" s="37" t="s">
        <v>107</v>
      </c>
      <c r="D103" s="28">
        <f t="shared" ref="D103:E103" si="59">G103+I103+K103+M103</f>
        <v>9258.7000000000007</v>
      </c>
      <c r="E103" s="28">
        <f t="shared" si="59"/>
        <v>9258.7000000000007</v>
      </c>
      <c r="F103" s="28">
        <f t="shared" ref="F103" si="60">E103/D103*100</f>
        <v>100</v>
      </c>
      <c r="G103" s="28">
        <v>9166.1</v>
      </c>
      <c r="H103" s="28">
        <v>9166.1</v>
      </c>
      <c r="I103" s="28">
        <v>92.6</v>
      </c>
      <c r="J103" s="28">
        <v>92.6</v>
      </c>
      <c r="K103" s="29">
        <v>0</v>
      </c>
      <c r="L103" s="29">
        <v>0</v>
      </c>
      <c r="M103" s="29">
        <v>0</v>
      </c>
      <c r="N103" s="29">
        <v>0</v>
      </c>
      <c r="O103" s="37" t="s">
        <v>229</v>
      </c>
      <c r="P103" s="38">
        <v>1.504</v>
      </c>
      <c r="Q103" s="38">
        <v>1.504</v>
      </c>
      <c r="R103" s="55" t="s">
        <v>310</v>
      </c>
      <c r="S103" s="37" t="s">
        <v>182</v>
      </c>
    </row>
    <row r="104" spans="1:21" s="18" customFormat="1" ht="89.25" x14ac:dyDescent="0.25">
      <c r="A104" s="12"/>
      <c r="B104" s="23" t="s">
        <v>56</v>
      </c>
      <c r="C104" s="83"/>
      <c r="D104" s="83"/>
      <c r="E104" s="83"/>
      <c r="F104" s="83"/>
      <c r="G104" s="83"/>
      <c r="H104" s="83"/>
      <c r="I104" s="83"/>
      <c r="J104" s="83"/>
      <c r="K104" s="83"/>
      <c r="L104" s="83"/>
      <c r="M104" s="83"/>
      <c r="N104" s="83"/>
      <c r="O104" s="83"/>
      <c r="P104" s="83"/>
      <c r="Q104" s="83"/>
      <c r="R104" s="83"/>
      <c r="S104" s="83"/>
      <c r="T104" s="16"/>
      <c r="U104" s="17"/>
    </row>
    <row r="105" spans="1:21" s="10" customFormat="1" ht="79.5" customHeight="1" x14ac:dyDescent="0.25">
      <c r="A105" s="1" t="s">
        <v>231</v>
      </c>
      <c r="B105" s="23" t="s">
        <v>230</v>
      </c>
      <c r="C105" s="37" t="s">
        <v>164</v>
      </c>
      <c r="D105" s="28">
        <f t="shared" ref="D105:E105" si="61">G105+I105+K105+M105</f>
        <v>25029.1</v>
      </c>
      <c r="E105" s="28">
        <f t="shared" si="61"/>
        <v>25029.1</v>
      </c>
      <c r="F105" s="28">
        <f t="shared" ref="F105" si="62">E105/D105*100</f>
        <v>100</v>
      </c>
      <c r="G105" s="28">
        <v>24778.9</v>
      </c>
      <c r="H105" s="28">
        <v>24778.9</v>
      </c>
      <c r="I105" s="28">
        <v>125.1</v>
      </c>
      <c r="J105" s="28">
        <v>125.1</v>
      </c>
      <c r="K105" s="29">
        <v>125.1</v>
      </c>
      <c r="L105" s="29">
        <v>125.1</v>
      </c>
      <c r="M105" s="29">
        <v>0</v>
      </c>
      <c r="N105" s="29">
        <v>0</v>
      </c>
      <c r="O105" s="37" t="s">
        <v>232</v>
      </c>
      <c r="P105" s="59" t="s">
        <v>291</v>
      </c>
      <c r="Q105" s="59" t="s">
        <v>291</v>
      </c>
      <c r="R105" s="55" t="s">
        <v>311</v>
      </c>
      <c r="S105" s="37" t="s">
        <v>182</v>
      </c>
    </row>
    <row r="106" spans="1:21" s="18" customFormat="1" ht="89.25" x14ac:dyDescent="0.25">
      <c r="A106" s="12"/>
      <c r="B106" s="23" t="s">
        <v>56</v>
      </c>
      <c r="C106" s="83"/>
      <c r="D106" s="83"/>
      <c r="E106" s="83"/>
      <c r="F106" s="83"/>
      <c r="G106" s="83"/>
      <c r="H106" s="83"/>
      <c r="I106" s="83"/>
      <c r="J106" s="83"/>
      <c r="K106" s="83"/>
      <c r="L106" s="83"/>
      <c r="M106" s="83"/>
      <c r="N106" s="83"/>
      <c r="O106" s="83"/>
      <c r="P106" s="83"/>
      <c r="Q106" s="83"/>
      <c r="R106" s="83"/>
      <c r="S106" s="83"/>
      <c r="T106" s="16"/>
      <c r="U106" s="17"/>
    </row>
    <row r="107" spans="1:21" s="10" customFormat="1" x14ac:dyDescent="0.25">
      <c r="A107" s="1"/>
      <c r="B107" s="6" t="s">
        <v>50</v>
      </c>
      <c r="C107" s="25" t="s">
        <v>182</v>
      </c>
      <c r="D107" s="26">
        <f>G107+I107+K107+M107</f>
        <v>19049019.599999998</v>
      </c>
      <c r="E107" s="26">
        <f>H107+J107+L107+N107</f>
        <v>19032139.999999996</v>
      </c>
      <c r="F107" s="26">
        <f>E107/D107*100</f>
        <v>99.911388615506482</v>
      </c>
      <c r="G107" s="26">
        <f t="shared" ref="G107:N107" si="63">G13+G24+G69+G78+G91+G102</f>
        <v>3490884.9000000004</v>
      </c>
      <c r="H107" s="26">
        <f t="shared" si="63"/>
        <v>3483666.1</v>
      </c>
      <c r="I107" s="26">
        <f>I13+I24+I69+I78+I91+I102</f>
        <v>15331332.899999999</v>
      </c>
      <c r="J107" s="26">
        <f>J13+J24+J69+J78+J91+J102</f>
        <v>15325919.499999996</v>
      </c>
      <c r="K107" s="26">
        <f t="shared" si="63"/>
        <v>226801.80000000002</v>
      </c>
      <c r="L107" s="26">
        <f t="shared" si="63"/>
        <v>222554.40000000002</v>
      </c>
      <c r="M107" s="26">
        <f t="shared" si="63"/>
        <v>0</v>
      </c>
      <c r="N107" s="26">
        <f t="shared" si="63"/>
        <v>0</v>
      </c>
      <c r="O107" s="25" t="s">
        <v>182</v>
      </c>
      <c r="P107" s="25" t="s">
        <v>182</v>
      </c>
      <c r="Q107" s="25" t="s">
        <v>182</v>
      </c>
      <c r="R107" s="25" t="s">
        <v>182</v>
      </c>
      <c r="S107" s="25" t="s">
        <v>182</v>
      </c>
    </row>
    <row r="108" spans="1:21" s="10" customFormat="1" ht="51" x14ac:dyDescent="0.25">
      <c r="A108" s="1" t="s">
        <v>42</v>
      </c>
      <c r="B108" s="5" t="s">
        <v>41</v>
      </c>
      <c r="C108" s="25" t="s">
        <v>182</v>
      </c>
      <c r="D108" s="25" t="s">
        <v>182</v>
      </c>
      <c r="E108" s="25" t="s">
        <v>182</v>
      </c>
      <c r="F108" s="25" t="s">
        <v>182</v>
      </c>
      <c r="G108" s="25" t="s">
        <v>182</v>
      </c>
      <c r="H108" s="25" t="s">
        <v>182</v>
      </c>
      <c r="I108" s="25" t="s">
        <v>182</v>
      </c>
      <c r="J108" s="25" t="s">
        <v>182</v>
      </c>
      <c r="K108" s="25" t="s">
        <v>182</v>
      </c>
      <c r="L108" s="25" t="s">
        <v>182</v>
      </c>
      <c r="M108" s="25" t="s">
        <v>182</v>
      </c>
      <c r="N108" s="25" t="s">
        <v>182</v>
      </c>
      <c r="O108" s="25" t="s">
        <v>182</v>
      </c>
      <c r="P108" s="25" t="s">
        <v>182</v>
      </c>
      <c r="Q108" s="25" t="s">
        <v>182</v>
      </c>
      <c r="R108" s="25" t="s">
        <v>182</v>
      </c>
      <c r="S108" s="25" t="s">
        <v>182</v>
      </c>
    </row>
    <row r="109" spans="1:21" s="10" customFormat="1" ht="89.25" x14ac:dyDescent="0.25">
      <c r="A109" s="1" t="s">
        <v>43</v>
      </c>
      <c r="B109" s="5" t="s">
        <v>44</v>
      </c>
      <c r="C109" s="25" t="s">
        <v>182</v>
      </c>
      <c r="D109" s="26">
        <f>G109+I109</f>
        <v>1663524.3</v>
      </c>
      <c r="E109" s="26">
        <f>H109+J109</f>
        <v>1663367.1</v>
      </c>
      <c r="F109" s="26">
        <f>E109/D109*100</f>
        <v>99.990550183126274</v>
      </c>
      <c r="G109" s="26">
        <f>G110+G112++G114+G116+G118+G120+G122+G124+G126</f>
        <v>66610.399999999994</v>
      </c>
      <c r="H109" s="26">
        <f>H110+H112+H114+H116+H118+H120+H122+H124+H126</f>
        <v>66483</v>
      </c>
      <c r="I109" s="26">
        <f>I110+I112+I114+I116+I118+I120+I122+I124+I126+I128</f>
        <v>1596913.9000000001</v>
      </c>
      <c r="J109" s="26">
        <f>J110+J112+J114+J116+J118+J120+J122+J124+J126+J128</f>
        <v>1596884.1</v>
      </c>
      <c r="K109" s="26">
        <f t="shared" ref="K109:N109" si="64">K110+K112+K114+K116+K118+K120+K122+K124+K126</f>
        <v>0</v>
      </c>
      <c r="L109" s="26">
        <f t="shared" si="64"/>
        <v>0</v>
      </c>
      <c r="M109" s="26">
        <f t="shared" si="64"/>
        <v>0</v>
      </c>
      <c r="N109" s="26">
        <f t="shared" si="64"/>
        <v>0</v>
      </c>
      <c r="O109" s="25" t="s">
        <v>182</v>
      </c>
      <c r="P109" s="25" t="s">
        <v>182</v>
      </c>
      <c r="Q109" s="25" t="s">
        <v>182</v>
      </c>
      <c r="R109" s="25" t="s">
        <v>182</v>
      </c>
      <c r="S109" s="25" t="s">
        <v>182</v>
      </c>
    </row>
    <row r="110" spans="1:21" s="10" customFormat="1" ht="42.75" customHeight="1" x14ac:dyDescent="0.25">
      <c r="A110" s="1" t="s">
        <v>98</v>
      </c>
      <c r="B110" s="23" t="s">
        <v>99</v>
      </c>
      <c r="C110" s="37" t="s">
        <v>121</v>
      </c>
      <c r="D110" s="28">
        <f t="shared" si="4"/>
        <v>1265090.6000000001</v>
      </c>
      <c r="E110" s="28">
        <f t="shared" si="4"/>
        <v>1265090.6000000001</v>
      </c>
      <c r="F110" s="28">
        <f t="shared" si="11"/>
        <v>100</v>
      </c>
      <c r="G110" s="29">
        <v>0</v>
      </c>
      <c r="H110" s="29">
        <v>0</v>
      </c>
      <c r="I110" s="28">
        <v>1265090.6000000001</v>
      </c>
      <c r="J110" s="28">
        <v>1265090.6000000001</v>
      </c>
      <c r="K110" s="29">
        <v>0</v>
      </c>
      <c r="L110" s="29">
        <v>0</v>
      </c>
      <c r="M110" s="29">
        <v>0</v>
      </c>
      <c r="N110" s="29">
        <v>0</v>
      </c>
      <c r="O110" s="37" t="s">
        <v>194</v>
      </c>
      <c r="P110" s="37">
        <v>16</v>
      </c>
      <c r="Q110" s="37">
        <v>16</v>
      </c>
      <c r="R110" s="37" t="s">
        <v>123</v>
      </c>
      <c r="S110" s="37" t="s">
        <v>182</v>
      </c>
    </row>
    <row r="111" spans="1:21" s="18" customFormat="1" ht="89.25" x14ac:dyDescent="0.25">
      <c r="A111" s="12"/>
      <c r="B111" s="23" t="s">
        <v>56</v>
      </c>
      <c r="C111" s="83"/>
      <c r="D111" s="83"/>
      <c r="E111" s="83"/>
      <c r="F111" s="83"/>
      <c r="G111" s="83"/>
      <c r="H111" s="83"/>
      <c r="I111" s="83"/>
      <c r="J111" s="83"/>
      <c r="K111" s="83"/>
      <c r="L111" s="83"/>
      <c r="M111" s="83"/>
      <c r="N111" s="83"/>
      <c r="O111" s="83"/>
      <c r="P111" s="83"/>
      <c r="Q111" s="83"/>
      <c r="R111" s="83"/>
      <c r="S111" s="83"/>
      <c r="T111" s="16"/>
      <c r="U111" s="17"/>
    </row>
    <row r="112" spans="1:21" s="10" customFormat="1" ht="66.75" customHeight="1" x14ac:dyDescent="0.25">
      <c r="A112" s="1" t="s">
        <v>110</v>
      </c>
      <c r="B112" s="23" t="s">
        <v>111</v>
      </c>
      <c r="C112" s="37" t="s">
        <v>121</v>
      </c>
      <c r="D112" s="28">
        <f t="shared" ref="D112:E112" si="65">G112+I112+K112+M112</f>
        <v>6470</v>
      </c>
      <c r="E112" s="28">
        <f t="shared" si="65"/>
        <v>6470</v>
      </c>
      <c r="F112" s="28">
        <f t="shared" ref="F112" si="66">E112/D112*100</f>
        <v>100</v>
      </c>
      <c r="G112" s="29">
        <v>0</v>
      </c>
      <c r="H112" s="29">
        <v>0</v>
      </c>
      <c r="I112" s="28">
        <v>6470</v>
      </c>
      <c r="J112" s="28">
        <v>6470</v>
      </c>
      <c r="K112" s="29">
        <v>0</v>
      </c>
      <c r="L112" s="29">
        <v>0</v>
      </c>
      <c r="M112" s="29">
        <v>0</v>
      </c>
      <c r="N112" s="29">
        <v>0</v>
      </c>
      <c r="O112" s="37" t="s">
        <v>233</v>
      </c>
      <c r="P112" s="37">
        <v>4</v>
      </c>
      <c r="Q112" s="37">
        <v>6</v>
      </c>
      <c r="R112" s="55" t="s">
        <v>305</v>
      </c>
      <c r="S112" s="37" t="s">
        <v>182</v>
      </c>
    </row>
    <row r="113" spans="1:21" s="18" customFormat="1" ht="89.25" x14ac:dyDescent="0.25">
      <c r="A113" s="12"/>
      <c r="B113" s="23" t="s">
        <v>56</v>
      </c>
      <c r="C113" s="83"/>
      <c r="D113" s="83"/>
      <c r="E113" s="83"/>
      <c r="F113" s="83"/>
      <c r="G113" s="83"/>
      <c r="H113" s="83"/>
      <c r="I113" s="83"/>
      <c r="J113" s="83"/>
      <c r="K113" s="83"/>
      <c r="L113" s="83"/>
      <c r="M113" s="83"/>
      <c r="N113" s="83"/>
      <c r="O113" s="83"/>
      <c r="P113" s="83"/>
      <c r="Q113" s="83"/>
      <c r="R113" s="83"/>
      <c r="S113" s="83"/>
      <c r="T113" s="16"/>
      <c r="U113" s="17"/>
    </row>
    <row r="114" spans="1:21" s="10" customFormat="1" ht="50.25" customHeight="1" x14ac:dyDescent="0.25">
      <c r="A114" s="1" t="s">
        <v>138</v>
      </c>
      <c r="B114" s="23" t="s">
        <v>137</v>
      </c>
      <c r="C114" s="37" t="s">
        <v>121</v>
      </c>
      <c r="D114" s="28">
        <f t="shared" ref="D114:E114" si="67">G114+I114+K114+M114</f>
        <v>17601</v>
      </c>
      <c r="E114" s="28">
        <f t="shared" si="67"/>
        <v>17601</v>
      </c>
      <c r="F114" s="28">
        <f t="shared" ref="F114" si="68">E114/D114*100</f>
        <v>100</v>
      </c>
      <c r="G114" s="29">
        <v>0</v>
      </c>
      <c r="H114" s="29">
        <v>0</v>
      </c>
      <c r="I114" s="28">
        <v>17601</v>
      </c>
      <c r="J114" s="28">
        <v>17601</v>
      </c>
      <c r="K114" s="29">
        <v>0</v>
      </c>
      <c r="L114" s="29">
        <v>0</v>
      </c>
      <c r="M114" s="29">
        <v>0</v>
      </c>
      <c r="N114" s="29">
        <v>0</v>
      </c>
      <c r="O114" s="37" t="s">
        <v>194</v>
      </c>
      <c r="P114" s="37">
        <v>1</v>
      </c>
      <c r="Q114" s="37">
        <v>1</v>
      </c>
      <c r="R114" s="37" t="s">
        <v>123</v>
      </c>
      <c r="S114" s="37" t="s">
        <v>182</v>
      </c>
    </row>
    <row r="115" spans="1:21" s="18" customFormat="1" ht="89.25" x14ac:dyDescent="0.25">
      <c r="A115" s="12"/>
      <c r="B115" s="23" t="s">
        <v>56</v>
      </c>
      <c r="C115" s="83"/>
      <c r="D115" s="83"/>
      <c r="E115" s="83"/>
      <c r="F115" s="83"/>
      <c r="G115" s="83"/>
      <c r="H115" s="83"/>
      <c r="I115" s="83"/>
      <c r="J115" s="83"/>
      <c r="K115" s="83"/>
      <c r="L115" s="83"/>
      <c r="M115" s="83"/>
      <c r="N115" s="83"/>
      <c r="O115" s="83"/>
      <c r="P115" s="83"/>
      <c r="Q115" s="83"/>
      <c r="R115" s="83"/>
      <c r="S115" s="83"/>
      <c r="T115" s="16"/>
      <c r="U115" s="17"/>
    </row>
    <row r="116" spans="1:21" s="10" customFormat="1" ht="191.25" x14ac:dyDescent="0.25">
      <c r="A116" s="1" t="s">
        <v>140</v>
      </c>
      <c r="B116" s="23" t="s">
        <v>139</v>
      </c>
      <c r="C116" s="37" t="s">
        <v>121</v>
      </c>
      <c r="D116" s="28">
        <f t="shared" ref="D116:E116" si="69">G116+I116+K116+M116</f>
        <v>28467.599999999999</v>
      </c>
      <c r="E116" s="28">
        <f t="shared" si="69"/>
        <v>28467.5</v>
      </c>
      <c r="F116" s="28">
        <f t="shared" ref="F116" si="70">E116/D116*100</f>
        <v>99.999648723461064</v>
      </c>
      <c r="G116" s="29">
        <v>0</v>
      </c>
      <c r="H116" s="29">
        <v>0</v>
      </c>
      <c r="I116" s="28">
        <v>28467.599999999999</v>
      </c>
      <c r="J116" s="28">
        <v>28467.5</v>
      </c>
      <c r="K116" s="29">
        <v>0</v>
      </c>
      <c r="L116" s="29">
        <v>0</v>
      </c>
      <c r="M116" s="29">
        <v>0</v>
      </c>
      <c r="N116" s="29">
        <v>0</v>
      </c>
      <c r="O116" s="37" t="s">
        <v>234</v>
      </c>
      <c r="P116" s="37">
        <v>100</v>
      </c>
      <c r="Q116" s="37">
        <v>100</v>
      </c>
      <c r="R116" s="55" t="s">
        <v>306</v>
      </c>
      <c r="S116" s="37" t="s">
        <v>182</v>
      </c>
    </row>
    <row r="117" spans="1:21" s="18" customFormat="1" ht="89.25" x14ac:dyDescent="0.25">
      <c r="A117" s="12"/>
      <c r="B117" s="23" t="s">
        <v>56</v>
      </c>
      <c r="C117" s="79"/>
      <c r="D117" s="79"/>
      <c r="E117" s="79"/>
      <c r="F117" s="79"/>
      <c r="G117" s="79"/>
      <c r="H117" s="79"/>
      <c r="I117" s="79"/>
      <c r="J117" s="79"/>
      <c r="K117" s="79"/>
      <c r="L117" s="79"/>
      <c r="M117" s="79"/>
      <c r="N117" s="79"/>
      <c r="O117" s="79"/>
      <c r="P117" s="79"/>
      <c r="Q117" s="79"/>
      <c r="R117" s="79"/>
      <c r="S117" s="79"/>
      <c r="T117" s="16"/>
      <c r="U117" s="17"/>
    </row>
    <row r="118" spans="1:21" s="10" customFormat="1" ht="114.75" x14ac:dyDescent="0.25">
      <c r="A118" s="1" t="s">
        <v>144</v>
      </c>
      <c r="B118" s="23" t="s">
        <v>147</v>
      </c>
      <c r="C118" s="37" t="s">
        <v>121</v>
      </c>
      <c r="D118" s="28">
        <f t="shared" ref="D118:E118" si="71">G118+I118+K118+M118</f>
        <v>166539.70000000001</v>
      </c>
      <c r="E118" s="28">
        <f t="shared" si="71"/>
        <v>166539.70000000001</v>
      </c>
      <c r="F118" s="28">
        <f t="shared" ref="F118" si="72">E118/D118*100</f>
        <v>100</v>
      </c>
      <c r="G118" s="29">
        <v>0</v>
      </c>
      <c r="H118" s="29">
        <v>0</v>
      </c>
      <c r="I118" s="28">
        <v>166539.70000000001</v>
      </c>
      <c r="J118" s="28">
        <v>166539.70000000001</v>
      </c>
      <c r="K118" s="29">
        <v>0</v>
      </c>
      <c r="L118" s="29">
        <v>0</v>
      </c>
      <c r="M118" s="29">
        <v>0</v>
      </c>
      <c r="N118" s="29">
        <v>0</v>
      </c>
      <c r="O118" s="37" t="s">
        <v>238</v>
      </c>
      <c r="P118" s="37">
        <v>100</v>
      </c>
      <c r="Q118" s="37">
        <v>100</v>
      </c>
      <c r="R118" s="55" t="s">
        <v>186</v>
      </c>
      <c r="S118" s="37" t="s">
        <v>182</v>
      </c>
    </row>
    <row r="119" spans="1:21" s="18" customFormat="1" ht="89.25" x14ac:dyDescent="0.25">
      <c r="A119" s="12"/>
      <c r="B119" s="23" t="s">
        <v>56</v>
      </c>
      <c r="C119" s="79"/>
      <c r="D119" s="79"/>
      <c r="E119" s="79"/>
      <c r="F119" s="79"/>
      <c r="G119" s="79"/>
      <c r="H119" s="79"/>
      <c r="I119" s="79"/>
      <c r="J119" s="79"/>
      <c r="K119" s="79"/>
      <c r="L119" s="79"/>
      <c r="M119" s="79"/>
      <c r="N119" s="79"/>
      <c r="O119" s="79"/>
      <c r="P119" s="79"/>
      <c r="Q119" s="79"/>
      <c r="R119" s="79"/>
      <c r="S119" s="79"/>
      <c r="T119" s="16"/>
      <c r="U119" s="17"/>
    </row>
    <row r="120" spans="1:21" s="10" customFormat="1" ht="191.25" x14ac:dyDescent="0.25">
      <c r="A120" s="1" t="s">
        <v>145</v>
      </c>
      <c r="B120" s="23" t="s">
        <v>185</v>
      </c>
      <c r="C120" s="37" t="s">
        <v>121</v>
      </c>
      <c r="D120" s="28">
        <f t="shared" ref="D120:E120" si="73">G120+I120+K120+M120</f>
        <v>79755.199999999997</v>
      </c>
      <c r="E120" s="28">
        <f t="shared" si="73"/>
        <v>79725.5</v>
      </c>
      <c r="F120" s="28">
        <f t="shared" ref="F120" si="74">E120/D120*100</f>
        <v>99.962761048809355</v>
      </c>
      <c r="G120" s="29">
        <v>0</v>
      </c>
      <c r="H120" s="29">
        <v>0</v>
      </c>
      <c r="I120" s="28">
        <v>79755.199999999997</v>
      </c>
      <c r="J120" s="28">
        <v>79725.5</v>
      </c>
      <c r="K120" s="29">
        <v>0</v>
      </c>
      <c r="L120" s="29">
        <v>0</v>
      </c>
      <c r="M120" s="29">
        <v>0</v>
      </c>
      <c r="N120" s="29">
        <v>0</v>
      </c>
      <c r="O120" s="37" t="s">
        <v>235</v>
      </c>
      <c r="P120" s="37">
        <v>100</v>
      </c>
      <c r="Q120" s="37">
        <v>100</v>
      </c>
      <c r="R120" s="55" t="s">
        <v>187</v>
      </c>
      <c r="S120" s="37" t="s">
        <v>182</v>
      </c>
    </row>
    <row r="121" spans="1:21" s="18" customFormat="1" ht="89.25" x14ac:dyDescent="0.25">
      <c r="A121" s="12"/>
      <c r="B121" s="23" t="s">
        <v>56</v>
      </c>
      <c r="C121" s="83"/>
      <c r="D121" s="83"/>
      <c r="E121" s="83"/>
      <c r="F121" s="83"/>
      <c r="G121" s="83"/>
      <c r="H121" s="83"/>
      <c r="I121" s="83"/>
      <c r="J121" s="83"/>
      <c r="K121" s="83"/>
      <c r="L121" s="83"/>
      <c r="M121" s="83"/>
      <c r="N121" s="83"/>
      <c r="O121" s="83"/>
      <c r="P121" s="83"/>
      <c r="Q121" s="83"/>
      <c r="R121" s="83"/>
      <c r="S121" s="83"/>
      <c r="T121" s="16"/>
      <c r="U121" s="17"/>
    </row>
    <row r="122" spans="1:21" s="10" customFormat="1" ht="71.25" customHeight="1" x14ac:dyDescent="0.25">
      <c r="A122" s="1" t="s">
        <v>146</v>
      </c>
      <c r="B122" s="23" t="s">
        <v>265</v>
      </c>
      <c r="C122" s="37" t="s">
        <v>121</v>
      </c>
      <c r="D122" s="28">
        <f t="shared" ref="D122:E122" si="75">G122+I122+K122+M122</f>
        <v>27788</v>
      </c>
      <c r="E122" s="28">
        <f t="shared" si="75"/>
        <v>27788</v>
      </c>
      <c r="F122" s="28">
        <f t="shared" ref="F122" si="76">E122/D122*100</f>
        <v>100</v>
      </c>
      <c r="G122" s="29">
        <v>0</v>
      </c>
      <c r="H122" s="29">
        <v>0</v>
      </c>
      <c r="I122" s="28">
        <v>27788</v>
      </c>
      <c r="J122" s="28">
        <v>27788</v>
      </c>
      <c r="K122" s="29">
        <v>0</v>
      </c>
      <c r="L122" s="29">
        <v>0</v>
      </c>
      <c r="M122" s="29">
        <v>0</v>
      </c>
      <c r="N122" s="29">
        <v>0</v>
      </c>
      <c r="O122" s="37" t="s">
        <v>236</v>
      </c>
      <c r="P122" s="37">
        <v>100</v>
      </c>
      <c r="Q122" s="37">
        <v>100</v>
      </c>
      <c r="R122" s="55" t="s">
        <v>307</v>
      </c>
      <c r="S122" s="37" t="s">
        <v>182</v>
      </c>
    </row>
    <row r="123" spans="1:21" s="18" customFormat="1" ht="89.25" x14ac:dyDescent="0.25">
      <c r="A123" s="12"/>
      <c r="B123" s="23" t="s">
        <v>56</v>
      </c>
      <c r="C123" s="83"/>
      <c r="D123" s="83"/>
      <c r="E123" s="83"/>
      <c r="F123" s="83"/>
      <c r="G123" s="83"/>
      <c r="H123" s="83"/>
      <c r="I123" s="83"/>
      <c r="J123" s="83"/>
      <c r="K123" s="83"/>
      <c r="L123" s="83"/>
      <c r="M123" s="83"/>
      <c r="N123" s="83"/>
      <c r="O123" s="83"/>
      <c r="P123" s="83"/>
      <c r="Q123" s="83"/>
      <c r="R123" s="83"/>
      <c r="S123" s="83"/>
      <c r="T123" s="16"/>
      <c r="U123" s="17"/>
    </row>
    <row r="124" spans="1:21" s="10" customFormat="1" ht="409.5" x14ac:dyDescent="0.25">
      <c r="A124" s="1" t="s">
        <v>165</v>
      </c>
      <c r="B124" s="23" t="s">
        <v>174</v>
      </c>
      <c r="C124" s="37" t="s">
        <v>166</v>
      </c>
      <c r="D124" s="28">
        <f t="shared" ref="D124:E124" si="77">G124+I124+K124+M124</f>
        <v>66610.399999999994</v>
      </c>
      <c r="E124" s="28">
        <f t="shared" si="77"/>
        <v>66483</v>
      </c>
      <c r="F124" s="28">
        <f t="shared" ref="F124" si="78">E124/D124*100</f>
        <v>99.808738575357609</v>
      </c>
      <c r="G124" s="28">
        <v>66610.399999999994</v>
      </c>
      <c r="H124" s="28">
        <v>66483</v>
      </c>
      <c r="I124" s="28">
        <v>0</v>
      </c>
      <c r="J124" s="28">
        <v>0</v>
      </c>
      <c r="K124" s="29">
        <v>0</v>
      </c>
      <c r="L124" s="29">
        <v>0</v>
      </c>
      <c r="M124" s="29">
        <v>0</v>
      </c>
      <c r="N124" s="29">
        <v>0</v>
      </c>
      <c r="O124" s="37" t="s">
        <v>237</v>
      </c>
      <c r="P124" s="37">
        <v>100</v>
      </c>
      <c r="Q124" s="37">
        <v>100</v>
      </c>
      <c r="R124" s="55" t="s">
        <v>308</v>
      </c>
      <c r="S124" s="38" t="s">
        <v>182</v>
      </c>
    </row>
    <row r="125" spans="1:21" s="18" customFormat="1" ht="89.25" x14ac:dyDescent="0.25">
      <c r="A125" s="12"/>
      <c r="B125" s="23" t="s">
        <v>56</v>
      </c>
      <c r="C125" s="83" t="s">
        <v>339</v>
      </c>
      <c r="D125" s="83"/>
      <c r="E125" s="83"/>
      <c r="F125" s="83"/>
      <c r="G125" s="83"/>
      <c r="H125" s="83"/>
      <c r="I125" s="83"/>
      <c r="J125" s="83"/>
      <c r="K125" s="83"/>
      <c r="L125" s="83"/>
      <c r="M125" s="83"/>
      <c r="N125" s="83"/>
      <c r="O125" s="83"/>
      <c r="P125" s="83"/>
      <c r="Q125" s="83"/>
      <c r="R125" s="83"/>
      <c r="S125" s="83"/>
      <c r="T125" s="16"/>
      <c r="U125" s="17"/>
    </row>
    <row r="126" spans="1:21" s="10" customFormat="1" ht="409.5" x14ac:dyDescent="0.25">
      <c r="A126" s="1" t="s">
        <v>239</v>
      </c>
      <c r="B126" s="23" t="s">
        <v>240</v>
      </c>
      <c r="C126" s="40" t="s">
        <v>166</v>
      </c>
      <c r="D126" s="28">
        <f t="shared" ref="D126" si="79">G126+I126+K126+M126</f>
        <v>1187.0999999999999</v>
      </c>
      <c r="E126" s="28">
        <f t="shared" ref="E126" si="80">H126+J126+L126+N126</f>
        <v>1187.0999999999999</v>
      </c>
      <c r="F126" s="28">
        <f t="shared" ref="F126" si="81">E126/D126*100</f>
        <v>100</v>
      </c>
      <c r="G126" s="28">
        <v>0</v>
      </c>
      <c r="H126" s="28">
        <v>0</v>
      </c>
      <c r="I126" s="28">
        <v>1187.0999999999999</v>
      </c>
      <c r="J126" s="28">
        <v>1187.0999999999999</v>
      </c>
      <c r="K126" s="29">
        <v>0</v>
      </c>
      <c r="L126" s="29">
        <v>0</v>
      </c>
      <c r="M126" s="29">
        <v>0</v>
      </c>
      <c r="N126" s="29">
        <v>0</v>
      </c>
      <c r="O126" s="40" t="s">
        <v>241</v>
      </c>
      <c r="P126" s="40">
        <v>100</v>
      </c>
      <c r="Q126" s="40">
        <v>100</v>
      </c>
      <c r="R126" s="55" t="s">
        <v>246</v>
      </c>
      <c r="S126" s="41" t="s">
        <v>182</v>
      </c>
    </row>
    <row r="127" spans="1:21" s="18" customFormat="1" ht="89.25" x14ac:dyDescent="0.25">
      <c r="A127" s="12"/>
      <c r="B127" s="23" t="s">
        <v>56</v>
      </c>
      <c r="C127" s="83"/>
      <c r="D127" s="83"/>
      <c r="E127" s="83"/>
      <c r="F127" s="83"/>
      <c r="G127" s="83"/>
      <c r="H127" s="83"/>
      <c r="I127" s="83"/>
      <c r="J127" s="83"/>
      <c r="K127" s="83"/>
      <c r="L127" s="83"/>
      <c r="M127" s="83"/>
      <c r="N127" s="83"/>
      <c r="O127" s="83"/>
      <c r="P127" s="83"/>
      <c r="Q127" s="83"/>
      <c r="R127" s="83"/>
      <c r="S127" s="83"/>
      <c r="T127" s="16"/>
      <c r="U127" s="17"/>
    </row>
    <row r="128" spans="1:21" s="10" customFormat="1" ht="78" customHeight="1" x14ac:dyDescent="0.25">
      <c r="A128" s="1" t="s">
        <v>292</v>
      </c>
      <c r="B128" s="23" t="s">
        <v>293</v>
      </c>
      <c r="C128" s="54" t="s">
        <v>166</v>
      </c>
      <c r="D128" s="28">
        <f t="shared" ref="D128" si="82">G128+I128+K128+M128</f>
        <v>4014.7</v>
      </c>
      <c r="E128" s="28">
        <f t="shared" ref="E128" si="83">H128+J128+L128+N128</f>
        <v>4014.7</v>
      </c>
      <c r="F128" s="28">
        <f t="shared" ref="F128" si="84">E128/D128*100</f>
        <v>100</v>
      </c>
      <c r="G128" s="28">
        <v>0</v>
      </c>
      <c r="H128" s="28">
        <v>0</v>
      </c>
      <c r="I128" s="28">
        <v>4014.7</v>
      </c>
      <c r="J128" s="28">
        <v>4014.7</v>
      </c>
      <c r="K128" s="29">
        <v>0</v>
      </c>
      <c r="L128" s="29">
        <v>0</v>
      </c>
      <c r="M128" s="29">
        <v>0</v>
      </c>
      <c r="N128" s="29">
        <v>0</v>
      </c>
      <c r="O128" s="54" t="s">
        <v>362</v>
      </c>
      <c r="P128" s="54">
        <v>100</v>
      </c>
      <c r="Q128" s="54">
        <v>100</v>
      </c>
      <c r="R128" s="55" t="s">
        <v>363</v>
      </c>
      <c r="S128" s="52" t="s">
        <v>182</v>
      </c>
    </row>
    <row r="129" spans="1:21" s="18" customFormat="1" ht="91.5" customHeight="1" x14ac:dyDescent="0.25">
      <c r="A129" s="53"/>
      <c r="B129" s="23" t="s">
        <v>56</v>
      </c>
      <c r="C129" s="79"/>
      <c r="D129" s="79"/>
      <c r="E129" s="79"/>
      <c r="F129" s="79"/>
      <c r="G129" s="79"/>
      <c r="H129" s="79"/>
      <c r="I129" s="79"/>
      <c r="J129" s="79"/>
      <c r="K129" s="79"/>
      <c r="L129" s="79"/>
      <c r="M129" s="79"/>
      <c r="N129" s="79"/>
      <c r="O129" s="79"/>
      <c r="P129" s="79"/>
      <c r="Q129" s="79"/>
      <c r="R129" s="79"/>
      <c r="S129" s="79"/>
      <c r="T129" s="16"/>
      <c r="U129" s="17"/>
    </row>
    <row r="130" spans="1:21" s="45" customFormat="1" ht="63.75" x14ac:dyDescent="0.25">
      <c r="A130" s="43" t="s">
        <v>242</v>
      </c>
      <c r="B130" s="44" t="s">
        <v>243</v>
      </c>
      <c r="C130" s="25"/>
      <c r="D130" s="26">
        <f>G130+I130+K130+M130</f>
        <v>23872.2</v>
      </c>
      <c r="E130" s="26">
        <f>H130+J130+L130+N130</f>
        <v>23872.2</v>
      </c>
      <c r="F130" s="26">
        <f>E130/D130*100</f>
        <v>100</v>
      </c>
      <c r="G130" s="26">
        <f>G131</f>
        <v>0</v>
      </c>
      <c r="H130" s="26">
        <f t="shared" ref="H130:N130" si="85">H131</f>
        <v>0</v>
      </c>
      <c r="I130" s="26">
        <f t="shared" si="85"/>
        <v>23872.2</v>
      </c>
      <c r="J130" s="26">
        <f t="shared" si="85"/>
        <v>23872.2</v>
      </c>
      <c r="K130" s="26">
        <f t="shared" si="85"/>
        <v>0</v>
      </c>
      <c r="L130" s="26">
        <f t="shared" si="85"/>
        <v>0</v>
      </c>
      <c r="M130" s="26">
        <f t="shared" si="85"/>
        <v>0</v>
      </c>
      <c r="N130" s="26">
        <f t="shared" si="85"/>
        <v>0</v>
      </c>
      <c r="O130" s="25" t="s">
        <v>182</v>
      </c>
      <c r="P130" s="25" t="s">
        <v>182</v>
      </c>
      <c r="Q130" s="25" t="s">
        <v>182</v>
      </c>
      <c r="R130" s="25" t="s">
        <v>182</v>
      </c>
      <c r="S130" s="25" t="s">
        <v>182</v>
      </c>
    </row>
    <row r="131" spans="1:21" s="10" customFormat="1" ht="165.75" x14ac:dyDescent="0.25">
      <c r="A131" s="1" t="s">
        <v>245</v>
      </c>
      <c r="B131" s="23" t="s">
        <v>244</v>
      </c>
      <c r="C131" s="37" t="s">
        <v>121</v>
      </c>
      <c r="D131" s="28">
        <f t="shared" ref="D131:E131" si="86">G131+I131+K131+M131</f>
        <v>23872.2</v>
      </c>
      <c r="E131" s="28">
        <f t="shared" si="86"/>
        <v>23872.2</v>
      </c>
      <c r="F131" s="28">
        <f t="shared" ref="F131" si="87">E131/D131*100</f>
        <v>100</v>
      </c>
      <c r="G131" s="28">
        <v>0</v>
      </c>
      <c r="H131" s="28">
        <v>0</v>
      </c>
      <c r="I131" s="28">
        <v>23872.2</v>
      </c>
      <c r="J131" s="28">
        <v>23872.2</v>
      </c>
      <c r="K131" s="28">
        <v>0</v>
      </c>
      <c r="L131" s="28">
        <v>0</v>
      </c>
      <c r="M131" s="28">
        <v>0</v>
      </c>
      <c r="N131" s="28">
        <v>0</v>
      </c>
      <c r="O131" s="37" t="s">
        <v>294</v>
      </c>
      <c r="P131" s="37" t="s">
        <v>340</v>
      </c>
      <c r="Q131" s="55" t="s">
        <v>340</v>
      </c>
      <c r="R131" s="55" t="s">
        <v>278</v>
      </c>
      <c r="S131" s="37" t="s">
        <v>182</v>
      </c>
    </row>
    <row r="132" spans="1:21" s="18" customFormat="1" ht="89.25" x14ac:dyDescent="0.25">
      <c r="A132" s="12"/>
      <c r="B132" s="23" t="s">
        <v>56</v>
      </c>
      <c r="C132" s="83"/>
      <c r="D132" s="83"/>
      <c r="E132" s="83"/>
      <c r="F132" s="83"/>
      <c r="G132" s="83"/>
      <c r="H132" s="83"/>
      <c r="I132" s="83"/>
      <c r="J132" s="83"/>
      <c r="K132" s="83"/>
      <c r="L132" s="83"/>
      <c r="M132" s="83"/>
      <c r="N132" s="83"/>
      <c r="O132" s="83"/>
      <c r="P132" s="83"/>
      <c r="Q132" s="83"/>
      <c r="R132" s="83"/>
      <c r="S132" s="83"/>
      <c r="T132" s="16"/>
      <c r="U132" s="17"/>
    </row>
    <row r="133" spans="1:21" s="10" customFormat="1" ht="76.5" x14ac:dyDescent="0.25">
      <c r="A133" s="1" t="s">
        <v>58</v>
      </c>
      <c r="B133" s="5" t="s">
        <v>45</v>
      </c>
      <c r="C133" s="25" t="s">
        <v>182</v>
      </c>
      <c r="D133" s="26">
        <f>G133+I133+K133+M133</f>
        <v>226022.6</v>
      </c>
      <c r="E133" s="26">
        <f>H133+J133+L133+N133</f>
        <v>226021.1</v>
      </c>
      <c r="F133" s="26">
        <f>E133/D133*100</f>
        <v>99.999336349550887</v>
      </c>
      <c r="G133" s="26">
        <f>G134+G136+G138+G140+G142+G146</f>
        <v>0</v>
      </c>
      <c r="H133" s="26">
        <f t="shared" ref="H133:N133" si="88">H134+H136+H138+H140+H142+H146</f>
        <v>0</v>
      </c>
      <c r="I133" s="26">
        <f>I134+I136+I138+I140+I142+I146+I144</f>
        <v>226022.6</v>
      </c>
      <c r="J133" s="26">
        <f>J134+J136+J138+J140+J142+J146+J144</f>
        <v>226021.1</v>
      </c>
      <c r="K133" s="26">
        <f t="shared" si="88"/>
        <v>0</v>
      </c>
      <c r="L133" s="26">
        <f t="shared" si="88"/>
        <v>0</v>
      </c>
      <c r="M133" s="26">
        <f t="shared" si="88"/>
        <v>0</v>
      </c>
      <c r="N133" s="26">
        <f t="shared" si="88"/>
        <v>0</v>
      </c>
      <c r="O133" s="25" t="s">
        <v>182</v>
      </c>
      <c r="P133" s="25" t="s">
        <v>182</v>
      </c>
      <c r="Q133" s="25" t="s">
        <v>182</v>
      </c>
      <c r="R133" s="25" t="s">
        <v>182</v>
      </c>
      <c r="S133" s="25" t="s">
        <v>182</v>
      </c>
    </row>
    <row r="134" spans="1:21" s="10" customFormat="1" ht="140.25" x14ac:dyDescent="0.25">
      <c r="A134" s="1" t="s">
        <v>59</v>
      </c>
      <c r="B134" s="23" t="s">
        <v>113</v>
      </c>
      <c r="C134" s="37" t="s">
        <v>27</v>
      </c>
      <c r="D134" s="28">
        <f t="shared" ref="D134:E138" si="89">G134+I134+K134+M134</f>
        <v>2975</v>
      </c>
      <c r="E134" s="28">
        <f t="shared" si="89"/>
        <v>2975</v>
      </c>
      <c r="F134" s="28">
        <f t="shared" si="11"/>
        <v>100</v>
      </c>
      <c r="G134" s="29">
        <v>0</v>
      </c>
      <c r="H134" s="29">
        <v>0</v>
      </c>
      <c r="I134" s="28">
        <v>2975</v>
      </c>
      <c r="J134" s="28">
        <v>2975</v>
      </c>
      <c r="K134" s="29">
        <v>0</v>
      </c>
      <c r="L134" s="29">
        <v>0</v>
      </c>
      <c r="M134" s="29">
        <v>0</v>
      </c>
      <c r="N134" s="29">
        <v>0</v>
      </c>
      <c r="O134" s="37" t="s">
        <v>247</v>
      </c>
      <c r="P134" s="37">
        <v>100</v>
      </c>
      <c r="Q134" s="37">
        <v>100</v>
      </c>
      <c r="R134" s="55" t="s">
        <v>341</v>
      </c>
      <c r="S134" s="37" t="s">
        <v>182</v>
      </c>
    </row>
    <row r="135" spans="1:21" s="18" customFormat="1" ht="89.25" x14ac:dyDescent="0.25">
      <c r="A135" s="12"/>
      <c r="B135" s="23" t="s">
        <v>56</v>
      </c>
      <c r="C135" s="83"/>
      <c r="D135" s="83"/>
      <c r="E135" s="83"/>
      <c r="F135" s="83"/>
      <c r="G135" s="83"/>
      <c r="H135" s="83"/>
      <c r="I135" s="83"/>
      <c r="J135" s="83"/>
      <c r="K135" s="83"/>
      <c r="L135" s="83"/>
      <c r="M135" s="83"/>
      <c r="N135" s="83"/>
      <c r="O135" s="83"/>
      <c r="P135" s="83"/>
      <c r="Q135" s="83"/>
      <c r="R135" s="83"/>
      <c r="S135" s="83"/>
      <c r="T135" s="16"/>
      <c r="U135" s="17"/>
    </row>
    <row r="136" spans="1:21" s="10" customFormat="1" ht="63.75" x14ac:dyDescent="0.25">
      <c r="A136" s="1" t="s">
        <v>60</v>
      </c>
      <c r="B136" s="23" t="s">
        <v>114</v>
      </c>
      <c r="C136" s="37" t="s">
        <v>27</v>
      </c>
      <c r="D136" s="28">
        <f t="shared" si="89"/>
        <v>2438</v>
      </c>
      <c r="E136" s="28">
        <f t="shared" si="89"/>
        <v>2438</v>
      </c>
      <c r="F136" s="28">
        <f t="shared" si="11"/>
        <v>100</v>
      </c>
      <c r="G136" s="29">
        <v>0</v>
      </c>
      <c r="H136" s="29">
        <v>0</v>
      </c>
      <c r="I136" s="28">
        <v>2438</v>
      </c>
      <c r="J136" s="28">
        <v>2438</v>
      </c>
      <c r="K136" s="29">
        <v>0</v>
      </c>
      <c r="L136" s="29">
        <v>0</v>
      </c>
      <c r="M136" s="29">
        <v>0</v>
      </c>
      <c r="N136" s="29">
        <v>0</v>
      </c>
      <c r="O136" s="37" t="s">
        <v>248</v>
      </c>
      <c r="P136" s="37" t="s">
        <v>342</v>
      </c>
      <c r="Q136" s="37" t="s">
        <v>342</v>
      </c>
      <c r="R136" s="37" t="s">
        <v>343</v>
      </c>
      <c r="S136" s="37" t="s">
        <v>182</v>
      </c>
    </row>
    <row r="137" spans="1:21" s="18" customFormat="1" ht="89.25" x14ac:dyDescent="0.25">
      <c r="A137" s="12"/>
      <c r="B137" s="23" t="s">
        <v>56</v>
      </c>
      <c r="C137" s="79"/>
      <c r="D137" s="79"/>
      <c r="E137" s="79"/>
      <c r="F137" s="79"/>
      <c r="G137" s="79"/>
      <c r="H137" s="79"/>
      <c r="I137" s="79"/>
      <c r="J137" s="79"/>
      <c r="K137" s="79"/>
      <c r="L137" s="79"/>
      <c r="M137" s="79"/>
      <c r="N137" s="79"/>
      <c r="O137" s="79"/>
      <c r="P137" s="79"/>
      <c r="Q137" s="79"/>
      <c r="R137" s="79"/>
      <c r="S137" s="79"/>
      <c r="T137" s="16"/>
      <c r="U137" s="17"/>
    </row>
    <row r="138" spans="1:21" s="10" customFormat="1" ht="51" x14ac:dyDescent="0.25">
      <c r="A138" s="1" t="s">
        <v>61</v>
      </c>
      <c r="B138" s="23" t="s">
        <v>100</v>
      </c>
      <c r="C138" s="37" t="s">
        <v>27</v>
      </c>
      <c r="D138" s="28">
        <f t="shared" si="89"/>
        <v>177297.7</v>
      </c>
      <c r="E138" s="28">
        <f t="shared" si="89"/>
        <v>177297.7</v>
      </c>
      <c r="F138" s="28">
        <f t="shared" si="11"/>
        <v>100</v>
      </c>
      <c r="G138" s="29">
        <v>0</v>
      </c>
      <c r="H138" s="29">
        <v>0</v>
      </c>
      <c r="I138" s="28">
        <v>177297.7</v>
      </c>
      <c r="J138" s="28">
        <v>177297.7</v>
      </c>
      <c r="K138" s="29">
        <v>0</v>
      </c>
      <c r="L138" s="29">
        <v>0</v>
      </c>
      <c r="M138" s="29">
        <v>0</v>
      </c>
      <c r="N138" s="29">
        <v>0</v>
      </c>
      <c r="O138" s="37" t="s">
        <v>194</v>
      </c>
      <c r="P138" s="37">
        <v>1</v>
      </c>
      <c r="Q138" s="37">
        <v>1</v>
      </c>
      <c r="R138" s="37" t="s">
        <v>123</v>
      </c>
      <c r="S138" s="37" t="s">
        <v>182</v>
      </c>
    </row>
    <row r="139" spans="1:21" s="18" customFormat="1" ht="89.25" x14ac:dyDescent="0.25">
      <c r="A139" s="12"/>
      <c r="B139" s="23" t="s">
        <v>56</v>
      </c>
      <c r="C139" s="79"/>
      <c r="D139" s="79"/>
      <c r="E139" s="79"/>
      <c r="F139" s="79"/>
      <c r="G139" s="79"/>
      <c r="H139" s="79"/>
      <c r="I139" s="79"/>
      <c r="J139" s="79"/>
      <c r="K139" s="79"/>
      <c r="L139" s="79"/>
      <c r="M139" s="79"/>
      <c r="N139" s="79"/>
      <c r="O139" s="79"/>
      <c r="P139" s="79"/>
      <c r="Q139" s="79"/>
      <c r="R139" s="79"/>
      <c r="S139" s="79"/>
      <c r="T139" s="16"/>
      <c r="U139" s="17"/>
    </row>
    <row r="140" spans="1:21" s="10" customFormat="1" ht="165.75" x14ac:dyDescent="0.25">
      <c r="A140" s="1" t="s">
        <v>70</v>
      </c>
      <c r="B140" s="23" t="s">
        <v>141</v>
      </c>
      <c r="C140" s="37" t="s">
        <v>112</v>
      </c>
      <c r="D140" s="28">
        <f t="shared" ref="D140:E142" si="90">G140+I140+K140+M140</f>
        <v>36176.9</v>
      </c>
      <c r="E140" s="28">
        <f t="shared" si="90"/>
        <v>36175.4</v>
      </c>
      <c r="F140" s="28">
        <f t="shared" si="11"/>
        <v>99.99585370775273</v>
      </c>
      <c r="G140" s="29">
        <v>0</v>
      </c>
      <c r="H140" s="29">
        <v>0</v>
      </c>
      <c r="I140" s="28">
        <v>36176.9</v>
      </c>
      <c r="J140" s="28">
        <v>36175.4</v>
      </c>
      <c r="K140" s="29">
        <v>0</v>
      </c>
      <c r="L140" s="29">
        <v>0</v>
      </c>
      <c r="M140" s="29">
        <v>0</v>
      </c>
      <c r="N140" s="29">
        <v>0</v>
      </c>
      <c r="O140" s="37" t="s">
        <v>249</v>
      </c>
      <c r="P140" s="37">
        <v>100</v>
      </c>
      <c r="Q140" s="37">
        <v>100</v>
      </c>
      <c r="R140" s="37" t="s">
        <v>344</v>
      </c>
      <c r="S140" s="37" t="s">
        <v>182</v>
      </c>
    </row>
    <row r="141" spans="1:21" s="18" customFormat="1" ht="89.25" x14ac:dyDescent="0.25">
      <c r="A141" s="12"/>
      <c r="B141" s="23" t="s">
        <v>56</v>
      </c>
      <c r="C141" s="83"/>
      <c r="D141" s="83"/>
      <c r="E141" s="83"/>
      <c r="F141" s="83"/>
      <c r="G141" s="83"/>
      <c r="H141" s="83"/>
      <c r="I141" s="83"/>
      <c r="J141" s="83"/>
      <c r="K141" s="83"/>
      <c r="L141" s="83"/>
      <c r="M141" s="83"/>
      <c r="N141" s="83"/>
      <c r="O141" s="83"/>
      <c r="P141" s="83"/>
      <c r="Q141" s="83"/>
      <c r="R141" s="83"/>
      <c r="S141" s="83"/>
      <c r="T141" s="16"/>
      <c r="U141" s="17"/>
    </row>
    <row r="142" spans="1:21" s="10" customFormat="1" ht="255" x14ac:dyDescent="0.25">
      <c r="A142" s="1" t="s">
        <v>62</v>
      </c>
      <c r="B142" s="23" t="s">
        <v>179</v>
      </c>
      <c r="C142" s="37" t="s">
        <v>29</v>
      </c>
      <c r="D142" s="28">
        <f t="shared" si="90"/>
        <v>128.5</v>
      </c>
      <c r="E142" s="28">
        <f t="shared" si="90"/>
        <v>128.5</v>
      </c>
      <c r="F142" s="28">
        <f t="shared" si="11"/>
        <v>100</v>
      </c>
      <c r="G142" s="28">
        <v>0</v>
      </c>
      <c r="H142" s="28">
        <v>0</v>
      </c>
      <c r="I142" s="28">
        <v>128.5</v>
      </c>
      <c r="J142" s="28">
        <v>128.5</v>
      </c>
      <c r="K142" s="28">
        <v>0</v>
      </c>
      <c r="L142" s="28">
        <v>0</v>
      </c>
      <c r="M142" s="28">
        <v>0</v>
      </c>
      <c r="N142" s="28">
        <v>0</v>
      </c>
      <c r="O142" s="37" t="s">
        <v>250</v>
      </c>
      <c r="P142" s="37">
        <v>100</v>
      </c>
      <c r="Q142" s="37">
        <v>100</v>
      </c>
      <c r="R142" s="55" t="s">
        <v>296</v>
      </c>
      <c r="S142" s="37" t="s">
        <v>182</v>
      </c>
    </row>
    <row r="143" spans="1:21" s="18" customFormat="1" ht="89.25" x14ac:dyDescent="0.25">
      <c r="A143" s="12"/>
      <c r="B143" s="23" t="s">
        <v>56</v>
      </c>
      <c r="C143" s="83"/>
      <c r="D143" s="83"/>
      <c r="E143" s="83"/>
      <c r="F143" s="83"/>
      <c r="G143" s="83"/>
      <c r="H143" s="83"/>
      <c r="I143" s="83"/>
      <c r="J143" s="83"/>
      <c r="K143" s="83"/>
      <c r="L143" s="83"/>
      <c r="M143" s="83"/>
      <c r="N143" s="83"/>
      <c r="O143" s="83"/>
      <c r="P143" s="83"/>
      <c r="Q143" s="83"/>
      <c r="R143" s="83"/>
      <c r="S143" s="83"/>
      <c r="T143" s="16"/>
      <c r="U143" s="17"/>
    </row>
    <row r="144" spans="1:21" s="10" customFormat="1" ht="63.75" x14ac:dyDescent="0.25">
      <c r="A144" s="1" t="s">
        <v>297</v>
      </c>
      <c r="B144" s="23" t="s">
        <v>298</v>
      </c>
      <c r="C144" s="55" t="s">
        <v>29</v>
      </c>
      <c r="D144" s="28">
        <f t="shared" ref="D144" si="91">G144+I144+K144+M144</f>
        <v>6006.5</v>
      </c>
      <c r="E144" s="28">
        <f t="shared" ref="E144" si="92">H144+J144+L144+N144</f>
        <v>6006.5</v>
      </c>
      <c r="F144" s="28">
        <f t="shared" ref="F144" si="93">E144/D144*100</f>
        <v>100</v>
      </c>
      <c r="G144" s="28">
        <v>0</v>
      </c>
      <c r="H144" s="28">
        <v>0</v>
      </c>
      <c r="I144" s="28">
        <v>6006.5</v>
      </c>
      <c r="J144" s="28">
        <v>6006.5</v>
      </c>
      <c r="K144" s="28">
        <v>0</v>
      </c>
      <c r="L144" s="28">
        <v>0</v>
      </c>
      <c r="M144" s="28">
        <v>0</v>
      </c>
      <c r="N144" s="28">
        <v>0</v>
      </c>
      <c r="O144" s="55" t="s">
        <v>299</v>
      </c>
      <c r="P144" s="55" t="s">
        <v>345</v>
      </c>
      <c r="Q144" s="55" t="s">
        <v>345</v>
      </c>
      <c r="R144" s="55" t="s">
        <v>346</v>
      </c>
      <c r="S144" s="55" t="s">
        <v>182</v>
      </c>
    </row>
    <row r="145" spans="1:21" s="18" customFormat="1" ht="89.25" x14ac:dyDescent="0.25">
      <c r="A145" s="56"/>
      <c r="B145" s="23" t="s">
        <v>56</v>
      </c>
      <c r="C145" s="83"/>
      <c r="D145" s="83"/>
      <c r="E145" s="83"/>
      <c r="F145" s="83"/>
      <c r="G145" s="83"/>
      <c r="H145" s="83"/>
      <c r="I145" s="83"/>
      <c r="J145" s="83"/>
      <c r="K145" s="83"/>
      <c r="L145" s="83"/>
      <c r="M145" s="83"/>
      <c r="N145" s="83"/>
      <c r="O145" s="83"/>
      <c r="P145" s="83"/>
      <c r="Q145" s="83"/>
      <c r="R145" s="83"/>
      <c r="S145" s="83"/>
      <c r="T145" s="16"/>
      <c r="U145" s="17"/>
    </row>
    <row r="146" spans="1:21" s="10" customFormat="1" ht="51" x14ac:dyDescent="0.25">
      <c r="A146" s="1" t="s">
        <v>167</v>
      </c>
      <c r="B146" s="23" t="s">
        <v>168</v>
      </c>
      <c r="C146" s="37" t="s">
        <v>29</v>
      </c>
      <c r="D146" s="28">
        <f t="shared" ref="D146:E146" si="94">G146+I146+K146+M146</f>
        <v>1000</v>
      </c>
      <c r="E146" s="28">
        <f t="shared" si="94"/>
        <v>1000</v>
      </c>
      <c r="F146" s="28">
        <f t="shared" ref="F146" si="95">E146/D146*100</f>
        <v>100</v>
      </c>
      <c r="G146" s="28">
        <v>0</v>
      </c>
      <c r="H146" s="28">
        <v>0</v>
      </c>
      <c r="I146" s="28">
        <v>1000</v>
      </c>
      <c r="J146" s="28">
        <v>1000</v>
      </c>
      <c r="K146" s="28">
        <v>0</v>
      </c>
      <c r="L146" s="28">
        <v>0</v>
      </c>
      <c r="M146" s="28">
        <v>0</v>
      </c>
      <c r="N146" s="28">
        <v>0</v>
      </c>
      <c r="O146" s="37" t="s">
        <v>251</v>
      </c>
      <c r="P146" s="37">
        <v>10</v>
      </c>
      <c r="Q146" s="37">
        <v>10</v>
      </c>
      <c r="R146" s="49" t="s">
        <v>272</v>
      </c>
      <c r="S146" s="37" t="s">
        <v>182</v>
      </c>
    </row>
    <row r="147" spans="1:21" s="18" customFormat="1" ht="89.25" x14ac:dyDescent="0.25">
      <c r="A147" s="12"/>
      <c r="B147" s="23" t="s">
        <v>56</v>
      </c>
      <c r="C147" s="83"/>
      <c r="D147" s="83"/>
      <c r="E147" s="83"/>
      <c r="F147" s="83"/>
      <c r="G147" s="83"/>
      <c r="H147" s="83"/>
      <c r="I147" s="83"/>
      <c r="J147" s="83"/>
      <c r="K147" s="83"/>
      <c r="L147" s="83"/>
      <c r="M147" s="83"/>
      <c r="N147" s="83"/>
      <c r="O147" s="83"/>
      <c r="P147" s="83"/>
      <c r="Q147" s="83"/>
      <c r="R147" s="83"/>
      <c r="S147" s="83"/>
      <c r="T147" s="16"/>
      <c r="U147" s="17"/>
    </row>
    <row r="148" spans="1:21" s="10" customFormat="1" x14ac:dyDescent="0.25">
      <c r="A148" s="1"/>
      <c r="B148" s="5" t="s">
        <v>51</v>
      </c>
      <c r="C148" s="25" t="s">
        <v>182</v>
      </c>
      <c r="D148" s="26">
        <f>G148+I148+K148+M148</f>
        <v>1913419.1</v>
      </c>
      <c r="E148" s="26">
        <f>H148+J148+L148+N148</f>
        <v>1913260.4000000001</v>
      </c>
      <c r="F148" s="26">
        <f>E148/D148*100</f>
        <v>99.991705946700336</v>
      </c>
      <c r="G148" s="26">
        <f t="shared" ref="G148:N148" si="96">G109+G133+G130</f>
        <v>66610.399999999994</v>
      </c>
      <c r="H148" s="26">
        <f t="shared" si="96"/>
        <v>66483</v>
      </c>
      <c r="I148" s="26">
        <f t="shared" si="96"/>
        <v>1846808.7000000002</v>
      </c>
      <c r="J148" s="26">
        <f t="shared" si="96"/>
        <v>1846777.4000000001</v>
      </c>
      <c r="K148" s="26">
        <f t="shared" si="96"/>
        <v>0</v>
      </c>
      <c r="L148" s="26">
        <f t="shared" si="96"/>
        <v>0</v>
      </c>
      <c r="M148" s="26">
        <f t="shared" si="96"/>
        <v>0</v>
      </c>
      <c r="N148" s="26">
        <f t="shared" si="96"/>
        <v>0</v>
      </c>
      <c r="O148" s="25" t="s">
        <v>182</v>
      </c>
      <c r="P148" s="25" t="s">
        <v>182</v>
      </c>
      <c r="Q148" s="25" t="s">
        <v>182</v>
      </c>
      <c r="R148" s="25" t="s">
        <v>182</v>
      </c>
      <c r="S148" s="25" t="s">
        <v>182</v>
      </c>
    </row>
    <row r="149" spans="1:21" s="10" customFormat="1" ht="38.25" x14ac:dyDescent="0.25">
      <c r="A149" s="1" t="s">
        <v>63</v>
      </c>
      <c r="B149" s="5" t="s">
        <v>46</v>
      </c>
      <c r="C149" s="25" t="s">
        <v>182</v>
      </c>
      <c r="D149" s="26"/>
      <c r="E149" s="26"/>
      <c r="F149" s="26"/>
      <c r="G149" s="26"/>
      <c r="H149" s="26"/>
      <c r="I149" s="26"/>
      <c r="J149" s="26"/>
      <c r="K149" s="26"/>
      <c r="L149" s="26"/>
      <c r="M149" s="26"/>
      <c r="N149" s="26"/>
      <c r="O149" s="25" t="s">
        <v>182</v>
      </c>
      <c r="P149" s="25" t="s">
        <v>182</v>
      </c>
      <c r="Q149" s="25" t="s">
        <v>182</v>
      </c>
      <c r="R149" s="25" t="s">
        <v>182</v>
      </c>
      <c r="S149" s="25" t="s">
        <v>182</v>
      </c>
    </row>
    <row r="150" spans="1:21" s="10" customFormat="1" ht="38.25" x14ac:dyDescent="0.25">
      <c r="A150" s="1" t="s">
        <v>64</v>
      </c>
      <c r="B150" s="5" t="s">
        <v>47</v>
      </c>
      <c r="C150" s="25" t="s">
        <v>182</v>
      </c>
      <c r="D150" s="26">
        <f>G150+I150+K150+M150</f>
        <v>466444.7</v>
      </c>
      <c r="E150" s="26">
        <f>H150+J150+L150+N150</f>
        <v>466319.5</v>
      </c>
      <c r="F150" s="26">
        <f>E150/D150*100</f>
        <v>99.973158661680586</v>
      </c>
      <c r="G150" s="26">
        <f>G151+G153+G155+G157+G159+G161</f>
        <v>11350.2</v>
      </c>
      <c r="H150" s="26">
        <f t="shared" ref="H150:N150" si="97">H151+H153+H155+H157+H159+H161</f>
        <v>11350.2</v>
      </c>
      <c r="I150" s="26">
        <f>I151+I153+I155+I157+I159+I161+I163</f>
        <v>455094.5</v>
      </c>
      <c r="J150" s="26">
        <f>J151+J153+J155+J157+J159+J161+J163</f>
        <v>454969.3</v>
      </c>
      <c r="K150" s="26">
        <f t="shared" si="97"/>
        <v>0</v>
      </c>
      <c r="L150" s="26">
        <f t="shared" si="97"/>
        <v>0</v>
      </c>
      <c r="M150" s="26">
        <f t="shared" si="97"/>
        <v>0</v>
      </c>
      <c r="N150" s="26">
        <f t="shared" si="97"/>
        <v>0</v>
      </c>
      <c r="O150" s="25" t="s">
        <v>182</v>
      </c>
      <c r="P150" s="25" t="s">
        <v>182</v>
      </c>
      <c r="Q150" s="25" t="s">
        <v>182</v>
      </c>
      <c r="R150" s="25" t="s">
        <v>182</v>
      </c>
      <c r="S150" s="25" t="s">
        <v>182</v>
      </c>
    </row>
    <row r="151" spans="1:21" s="10" customFormat="1" ht="38.25" x14ac:dyDescent="0.25">
      <c r="A151" s="1" t="s">
        <v>65</v>
      </c>
      <c r="B151" s="23" t="s">
        <v>101</v>
      </c>
      <c r="C151" s="37" t="s">
        <v>29</v>
      </c>
      <c r="D151" s="28">
        <f t="shared" ref="D151:E151" si="98">G151+I151+K151+M151</f>
        <v>80844.600000000006</v>
      </c>
      <c r="E151" s="28">
        <f t="shared" si="98"/>
        <v>80804.3</v>
      </c>
      <c r="F151" s="28">
        <f t="shared" ref="F151" si="99">E151/D151*100</f>
        <v>99.950151277883734</v>
      </c>
      <c r="G151" s="29">
        <v>0</v>
      </c>
      <c r="H151" s="29">
        <v>0</v>
      </c>
      <c r="I151" s="28">
        <f>77169.8+3674.8</f>
        <v>80844.600000000006</v>
      </c>
      <c r="J151" s="28">
        <f>77169.8+3634.5</f>
        <v>80804.3</v>
      </c>
      <c r="K151" s="29">
        <v>0</v>
      </c>
      <c r="L151" s="29">
        <v>0</v>
      </c>
      <c r="M151" s="29">
        <v>0</v>
      </c>
      <c r="N151" s="29">
        <v>0</v>
      </c>
      <c r="O151" s="37" t="s">
        <v>252</v>
      </c>
      <c r="P151" s="37">
        <v>100</v>
      </c>
      <c r="Q151" s="37">
        <v>100</v>
      </c>
      <c r="R151" s="37" t="s">
        <v>123</v>
      </c>
      <c r="S151" s="37" t="s">
        <v>182</v>
      </c>
    </row>
    <row r="152" spans="1:21" s="18" customFormat="1" ht="89.25" x14ac:dyDescent="0.25">
      <c r="A152" s="12"/>
      <c r="B152" s="23" t="s">
        <v>56</v>
      </c>
      <c r="C152" s="79"/>
      <c r="D152" s="79"/>
      <c r="E152" s="79"/>
      <c r="F152" s="79"/>
      <c r="G152" s="79"/>
      <c r="H152" s="79"/>
      <c r="I152" s="79"/>
      <c r="J152" s="79"/>
      <c r="K152" s="79"/>
      <c r="L152" s="79"/>
      <c r="M152" s="79"/>
      <c r="N152" s="79"/>
      <c r="O152" s="79"/>
      <c r="P152" s="79"/>
      <c r="Q152" s="79"/>
      <c r="R152" s="79"/>
      <c r="S152" s="79"/>
      <c r="T152" s="16"/>
      <c r="U152" s="17"/>
    </row>
    <row r="153" spans="1:21" s="10" customFormat="1" ht="408" x14ac:dyDescent="0.25">
      <c r="A153" s="1" t="s">
        <v>71</v>
      </c>
      <c r="B153" s="23" t="s">
        <v>169</v>
      </c>
      <c r="C153" s="37" t="s">
        <v>48</v>
      </c>
      <c r="D153" s="28">
        <f t="shared" ref="D153:E153" si="100">G153+I153+K153+M153</f>
        <v>312472.40000000002</v>
      </c>
      <c r="E153" s="28">
        <f t="shared" si="100"/>
        <v>312387.5</v>
      </c>
      <c r="F153" s="28">
        <f t="shared" ref="F153" si="101">E153/D153*100</f>
        <v>99.972829600310291</v>
      </c>
      <c r="G153" s="29">
        <v>0</v>
      </c>
      <c r="H153" s="29">
        <v>0</v>
      </c>
      <c r="I153" s="28">
        <v>312472.40000000002</v>
      </c>
      <c r="J153" s="28">
        <v>312387.5</v>
      </c>
      <c r="K153" s="29">
        <v>0</v>
      </c>
      <c r="L153" s="29">
        <v>0</v>
      </c>
      <c r="M153" s="29">
        <v>0</v>
      </c>
      <c r="N153" s="29">
        <v>0</v>
      </c>
      <c r="O153" s="37" t="s">
        <v>253</v>
      </c>
      <c r="P153" s="37">
        <v>100</v>
      </c>
      <c r="Q153" s="37">
        <v>100</v>
      </c>
      <c r="R153" s="37" t="s">
        <v>347</v>
      </c>
      <c r="S153" s="37" t="s">
        <v>182</v>
      </c>
    </row>
    <row r="154" spans="1:21" s="18" customFormat="1" ht="89.25" x14ac:dyDescent="0.25">
      <c r="A154" s="12"/>
      <c r="B154" s="23" t="s">
        <v>56</v>
      </c>
      <c r="C154" s="83"/>
      <c r="D154" s="83"/>
      <c r="E154" s="83"/>
      <c r="F154" s="83"/>
      <c r="G154" s="83"/>
      <c r="H154" s="83"/>
      <c r="I154" s="83"/>
      <c r="J154" s="83"/>
      <c r="K154" s="83"/>
      <c r="L154" s="83"/>
      <c r="M154" s="83"/>
      <c r="N154" s="83"/>
      <c r="O154" s="83"/>
      <c r="P154" s="83"/>
      <c r="Q154" s="83"/>
      <c r="R154" s="83"/>
      <c r="S154" s="83"/>
      <c r="T154" s="16"/>
      <c r="U154" s="17"/>
    </row>
    <row r="155" spans="1:21" s="10" customFormat="1" ht="89.25" x14ac:dyDescent="0.25">
      <c r="A155" s="1" t="s">
        <v>171</v>
      </c>
      <c r="B155" s="23" t="s">
        <v>177</v>
      </c>
      <c r="C155" s="37" t="s">
        <v>29</v>
      </c>
      <c r="D155" s="28">
        <f t="shared" ref="D155:E155" si="102">G155+I155+K155+M155</f>
        <v>10000</v>
      </c>
      <c r="E155" s="28">
        <f t="shared" si="102"/>
        <v>10000</v>
      </c>
      <c r="F155" s="28">
        <f t="shared" ref="F155" si="103">E155/D155*100</f>
        <v>100</v>
      </c>
      <c r="G155" s="29">
        <v>0</v>
      </c>
      <c r="H155" s="29">
        <v>0</v>
      </c>
      <c r="I155" s="28">
        <v>10000</v>
      </c>
      <c r="J155" s="28">
        <v>10000</v>
      </c>
      <c r="K155" s="29">
        <v>0</v>
      </c>
      <c r="L155" s="29">
        <v>0</v>
      </c>
      <c r="M155" s="29">
        <v>0</v>
      </c>
      <c r="N155" s="29">
        <v>0</v>
      </c>
      <c r="O155" s="37" t="s">
        <v>254</v>
      </c>
      <c r="P155" s="37">
        <v>12</v>
      </c>
      <c r="Q155" s="37">
        <v>12</v>
      </c>
      <c r="R155" s="55" t="s">
        <v>364</v>
      </c>
      <c r="S155" s="37" t="s">
        <v>182</v>
      </c>
    </row>
    <row r="156" spans="1:21" s="18" customFormat="1" ht="89.25" x14ac:dyDescent="0.25">
      <c r="A156" s="12"/>
      <c r="B156" s="23" t="s">
        <v>56</v>
      </c>
      <c r="C156" s="83"/>
      <c r="D156" s="83"/>
      <c r="E156" s="83"/>
      <c r="F156" s="83"/>
      <c r="G156" s="83"/>
      <c r="H156" s="83"/>
      <c r="I156" s="83"/>
      <c r="J156" s="83"/>
      <c r="K156" s="83"/>
      <c r="L156" s="83"/>
      <c r="M156" s="83"/>
      <c r="N156" s="83"/>
      <c r="O156" s="83"/>
      <c r="P156" s="83"/>
      <c r="Q156" s="83"/>
      <c r="R156" s="83"/>
      <c r="S156" s="83"/>
      <c r="T156" s="16"/>
      <c r="U156" s="17"/>
    </row>
    <row r="157" spans="1:21" s="10" customFormat="1" ht="409.5" x14ac:dyDescent="0.25">
      <c r="A157" s="1" t="s">
        <v>173</v>
      </c>
      <c r="B157" s="23" t="s">
        <v>172</v>
      </c>
      <c r="C157" s="37" t="s">
        <v>29</v>
      </c>
      <c r="D157" s="28">
        <f t="shared" ref="D157:E157" si="104">G157+I157+K157+M157</f>
        <v>12206.2</v>
      </c>
      <c r="E157" s="28">
        <f t="shared" si="104"/>
        <v>12206.2</v>
      </c>
      <c r="F157" s="28">
        <f t="shared" ref="F157" si="105">E157/D157*100</f>
        <v>100</v>
      </c>
      <c r="G157" s="28">
        <v>11350.2</v>
      </c>
      <c r="H157" s="28">
        <v>11350.2</v>
      </c>
      <c r="I157" s="28">
        <v>856</v>
      </c>
      <c r="J157" s="28">
        <v>856</v>
      </c>
      <c r="K157" s="29">
        <v>0</v>
      </c>
      <c r="L157" s="29">
        <v>0</v>
      </c>
      <c r="M157" s="29">
        <v>0</v>
      </c>
      <c r="N157" s="29">
        <v>0</v>
      </c>
      <c r="O157" s="37" t="s">
        <v>261</v>
      </c>
      <c r="P157" s="28" t="s">
        <v>348</v>
      </c>
      <c r="Q157" s="64" t="s">
        <v>354</v>
      </c>
      <c r="R157" s="37" t="s">
        <v>123</v>
      </c>
      <c r="S157" s="37" t="s">
        <v>182</v>
      </c>
    </row>
    <row r="158" spans="1:21" s="18" customFormat="1" ht="89.25" x14ac:dyDescent="0.25">
      <c r="A158" s="12"/>
      <c r="B158" s="23" t="s">
        <v>56</v>
      </c>
      <c r="C158" s="83"/>
      <c r="D158" s="83"/>
      <c r="E158" s="83"/>
      <c r="F158" s="83"/>
      <c r="G158" s="83"/>
      <c r="H158" s="83"/>
      <c r="I158" s="83"/>
      <c r="J158" s="83"/>
      <c r="K158" s="83"/>
      <c r="L158" s="83"/>
      <c r="M158" s="83"/>
      <c r="N158" s="83"/>
      <c r="O158" s="83"/>
      <c r="P158" s="83"/>
      <c r="Q158" s="83"/>
      <c r="R158" s="83"/>
      <c r="S158" s="83"/>
      <c r="T158" s="16"/>
      <c r="U158" s="17"/>
    </row>
    <row r="159" spans="1:21" s="10" customFormat="1" ht="76.5" x14ac:dyDescent="0.25">
      <c r="A159" s="1" t="s">
        <v>255</v>
      </c>
      <c r="B159" s="23" t="s">
        <v>257</v>
      </c>
      <c r="C159" s="37" t="s">
        <v>170</v>
      </c>
      <c r="D159" s="28">
        <f>G159+I159+K159+M159</f>
        <v>25000</v>
      </c>
      <c r="E159" s="28">
        <f>H159+J159+L159+N159</f>
        <v>25000</v>
      </c>
      <c r="F159" s="28">
        <f>E159/D159*100</f>
        <v>100</v>
      </c>
      <c r="G159" s="29">
        <v>0</v>
      </c>
      <c r="H159" s="29">
        <v>0</v>
      </c>
      <c r="I159" s="28">
        <v>25000</v>
      </c>
      <c r="J159" s="28">
        <v>25000</v>
      </c>
      <c r="K159" s="29">
        <v>0</v>
      </c>
      <c r="L159" s="29">
        <v>0</v>
      </c>
      <c r="M159" s="29">
        <v>0</v>
      </c>
      <c r="N159" s="29">
        <v>0</v>
      </c>
      <c r="O159" s="37" t="s">
        <v>258</v>
      </c>
      <c r="P159" s="37">
        <v>5</v>
      </c>
      <c r="Q159" s="55">
        <v>5</v>
      </c>
      <c r="R159" s="37" t="s">
        <v>349</v>
      </c>
      <c r="S159" s="37" t="s">
        <v>182</v>
      </c>
    </row>
    <row r="160" spans="1:21" s="18" customFormat="1" ht="89.25" x14ac:dyDescent="0.25">
      <c r="A160" s="12"/>
      <c r="B160" s="23" t="s">
        <v>56</v>
      </c>
      <c r="C160" s="83"/>
      <c r="D160" s="83"/>
      <c r="E160" s="83"/>
      <c r="F160" s="83"/>
      <c r="G160" s="83"/>
      <c r="H160" s="83"/>
      <c r="I160" s="83"/>
      <c r="J160" s="83"/>
      <c r="K160" s="83"/>
      <c r="L160" s="83"/>
      <c r="M160" s="83"/>
      <c r="N160" s="83"/>
      <c r="O160" s="83"/>
      <c r="P160" s="83"/>
      <c r="Q160" s="83"/>
      <c r="R160" s="83"/>
      <c r="S160" s="83"/>
      <c r="T160" s="16"/>
      <c r="U160" s="17"/>
    </row>
    <row r="161" spans="1:21" s="10" customFormat="1" ht="76.5" x14ac:dyDescent="0.25">
      <c r="A161" s="1" t="s">
        <v>256</v>
      </c>
      <c r="B161" s="23" t="s">
        <v>259</v>
      </c>
      <c r="C161" s="37" t="s">
        <v>27</v>
      </c>
      <c r="D161" s="28">
        <f>G161+I161+K161+M161</f>
        <v>24160</v>
      </c>
      <c r="E161" s="28">
        <f>H161+J161+L161+N161</f>
        <v>24160</v>
      </c>
      <c r="F161" s="28">
        <f>E161/D161*100</f>
        <v>100</v>
      </c>
      <c r="G161" s="29">
        <v>0</v>
      </c>
      <c r="H161" s="29">
        <v>0</v>
      </c>
      <c r="I161" s="28">
        <v>24160</v>
      </c>
      <c r="J161" s="28">
        <v>24160</v>
      </c>
      <c r="K161" s="29">
        <v>0</v>
      </c>
      <c r="L161" s="29">
        <v>0</v>
      </c>
      <c r="M161" s="29">
        <v>0</v>
      </c>
      <c r="N161" s="29">
        <v>0</v>
      </c>
      <c r="O161" s="37" t="s">
        <v>258</v>
      </c>
      <c r="P161" s="37">
        <v>16</v>
      </c>
      <c r="Q161" s="55">
        <v>16</v>
      </c>
      <c r="R161" s="37" t="s">
        <v>350</v>
      </c>
      <c r="S161" s="37" t="s">
        <v>182</v>
      </c>
    </row>
    <row r="162" spans="1:21" s="18" customFormat="1" ht="89.25" x14ac:dyDescent="0.25">
      <c r="A162" s="12"/>
      <c r="B162" s="23" t="s">
        <v>56</v>
      </c>
      <c r="C162" s="83"/>
      <c r="D162" s="83"/>
      <c r="E162" s="83"/>
      <c r="F162" s="83"/>
      <c r="G162" s="83"/>
      <c r="H162" s="83"/>
      <c r="I162" s="83"/>
      <c r="J162" s="83"/>
      <c r="K162" s="83"/>
      <c r="L162" s="83"/>
      <c r="M162" s="83"/>
      <c r="N162" s="83"/>
      <c r="O162" s="83"/>
      <c r="P162" s="83"/>
      <c r="Q162" s="83"/>
      <c r="R162" s="83"/>
      <c r="S162" s="83"/>
      <c r="T162" s="16"/>
      <c r="U162" s="17"/>
    </row>
    <row r="163" spans="1:21" s="10" customFormat="1" ht="102" x14ac:dyDescent="0.25">
      <c r="A163" s="1" t="s">
        <v>300</v>
      </c>
      <c r="B163" s="23" t="s">
        <v>301</v>
      </c>
      <c r="C163" s="55" t="s">
        <v>27</v>
      </c>
      <c r="D163" s="28">
        <f>G163+I163+K163+M163</f>
        <v>1761.5</v>
      </c>
      <c r="E163" s="28">
        <f>H163+J163+L163+N163</f>
        <v>1761.5</v>
      </c>
      <c r="F163" s="28">
        <f>E163/D163*100</f>
        <v>100</v>
      </c>
      <c r="G163" s="29">
        <v>0</v>
      </c>
      <c r="H163" s="29">
        <v>0</v>
      </c>
      <c r="I163" s="28">
        <v>1761.5</v>
      </c>
      <c r="J163" s="28">
        <v>1761.5</v>
      </c>
      <c r="K163" s="29">
        <v>0</v>
      </c>
      <c r="L163" s="29">
        <v>0</v>
      </c>
      <c r="M163" s="29">
        <v>0</v>
      </c>
      <c r="N163" s="29">
        <v>0</v>
      </c>
      <c r="O163" s="55" t="s">
        <v>302</v>
      </c>
      <c r="P163" s="55" t="s">
        <v>351</v>
      </c>
      <c r="Q163" s="60" t="s">
        <v>351</v>
      </c>
      <c r="R163" s="55"/>
      <c r="S163" s="55" t="s">
        <v>182</v>
      </c>
    </row>
    <row r="164" spans="1:21" s="18" customFormat="1" ht="89.25" x14ac:dyDescent="0.25">
      <c r="A164" s="56"/>
      <c r="B164" s="23" t="s">
        <v>56</v>
      </c>
      <c r="C164" s="83"/>
      <c r="D164" s="83"/>
      <c r="E164" s="83"/>
      <c r="F164" s="83"/>
      <c r="G164" s="83"/>
      <c r="H164" s="83"/>
      <c r="I164" s="83"/>
      <c r="J164" s="83"/>
      <c r="K164" s="83"/>
      <c r="L164" s="83"/>
      <c r="M164" s="83"/>
      <c r="N164" s="83"/>
      <c r="O164" s="83"/>
      <c r="P164" s="83"/>
      <c r="Q164" s="83"/>
      <c r="R164" s="83"/>
      <c r="S164" s="83"/>
      <c r="T164" s="16"/>
      <c r="U164" s="17"/>
    </row>
    <row r="165" spans="1:21" s="10" customFormat="1" ht="89.25" x14ac:dyDescent="0.25">
      <c r="A165" s="1" t="s">
        <v>102</v>
      </c>
      <c r="B165" s="5" t="s">
        <v>104</v>
      </c>
      <c r="C165" s="25" t="s">
        <v>182</v>
      </c>
      <c r="D165" s="26">
        <f>D166</f>
        <v>2496</v>
      </c>
      <c r="E165" s="26">
        <f>E166</f>
        <v>2496</v>
      </c>
      <c r="F165" s="26">
        <f>E165/D165*100</f>
        <v>100</v>
      </c>
      <c r="G165" s="26">
        <f t="shared" ref="G165:N165" si="106">G166</f>
        <v>0</v>
      </c>
      <c r="H165" s="26">
        <f t="shared" si="106"/>
        <v>0</v>
      </c>
      <c r="I165" s="26">
        <f t="shared" si="106"/>
        <v>2496</v>
      </c>
      <c r="J165" s="26">
        <f t="shared" si="106"/>
        <v>2496</v>
      </c>
      <c r="K165" s="26">
        <f t="shared" si="106"/>
        <v>0</v>
      </c>
      <c r="L165" s="26">
        <f t="shared" si="106"/>
        <v>0</v>
      </c>
      <c r="M165" s="26">
        <f t="shared" si="106"/>
        <v>0</v>
      </c>
      <c r="N165" s="26">
        <f t="shared" si="106"/>
        <v>0</v>
      </c>
      <c r="O165" s="25" t="s">
        <v>182</v>
      </c>
      <c r="P165" s="25" t="s">
        <v>182</v>
      </c>
      <c r="Q165" s="25" t="s">
        <v>182</v>
      </c>
      <c r="R165" s="25" t="s">
        <v>182</v>
      </c>
      <c r="S165" s="25" t="s">
        <v>182</v>
      </c>
    </row>
    <row r="166" spans="1:21" s="10" customFormat="1" ht="204" x14ac:dyDescent="0.25">
      <c r="A166" s="1" t="s">
        <v>103</v>
      </c>
      <c r="B166" s="23" t="s">
        <v>128</v>
      </c>
      <c r="C166" s="37" t="s">
        <v>105</v>
      </c>
      <c r="D166" s="28">
        <f>G166+I166+K166+M166</f>
        <v>2496</v>
      </c>
      <c r="E166" s="28">
        <f t="shared" ref="E166" si="107">H166+J166+L166+N166</f>
        <v>2496</v>
      </c>
      <c r="F166" s="28">
        <f t="shared" ref="F166" si="108">E166/D166*100</f>
        <v>100</v>
      </c>
      <c r="G166" s="29">
        <v>0</v>
      </c>
      <c r="H166" s="29">
        <v>0</v>
      </c>
      <c r="I166" s="28">
        <v>2496</v>
      </c>
      <c r="J166" s="28">
        <v>2496</v>
      </c>
      <c r="K166" s="29">
        <v>0</v>
      </c>
      <c r="L166" s="29">
        <v>0</v>
      </c>
      <c r="M166" s="29">
        <v>0</v>
      </c>
      <c r="N166" s="29">
        <v>0</v>
      </c>
      <c r="O166" s="37" t="s">
        <v>260</v>
      </c>
      <c r="P166" s="37" t="s">
        <v>352</v>
      </c>
      <c r="Q166" s="63" t="s">
        <v>353</v>
      </c>
      <c r="R166" s="50" t="s">
        <v>266</v>
      </c>
      <c r="S166" s="37" t="s">
        <v>182</v>
      </c>
    </row>
    <row r="167" spans="1:21" s="18" customFormat="1" ht="89.25" x14ac:dyDescent="0.25">
      <c r="A167" s="12"/>
      <c r="B167" s="23" t="s">
        <v>56</v>
      </c>
      <c r="C167" s="83"/>
      <c r="D167" s="83"/>
      <c r="E167" s="83"/>
      <c r="F167" s="83"/>
      <c r="G167" s="83"/>
      <c r="H167" s="83"/>
      <c r="I167" s="83"/>
      <c r="J167" s="83"/>
      <c r="K167" s="83"/>
      <c r="L167" s="83"/>
      <c r="M167" s="83"/>
      <c r="N167" s="83"/>
      <c r="O167" s="83"/>
      <c r="P167" s="83"/>
      <c r="Q167" s="83"/>
      <c r="R167" s="83"/>
      <c r="S167" s="83"/>
      <c r="T167" s="16"/>
      <c r="U167" s="17"/>
    </row>
    <row r="168" spans="1:21" s="10" customFormat="1" ht="25.5" x14ac:dyDescent="0.25">
      <c r="A168" s="1" t="s">
        <v>108</v>
      </c>
      <c r="B168" s="5" t="s">
        <v>109</v>
      </c>
      <c r="C168" s="25" t="s">
        <v>182</v>
      </c>
      <c r="D168" s="26">
        <f>G168+I168+K168</f>
        <v>148174.30000000002</v>
      </c>
      <c r="E168" s="26">
        <f>H168+J168+L168</f>
        <v>148174.30000000002</v>
      </c>
      <c r="F168" s="26">
        <f>E168/D168*100</f>
        <v>100</v>
      </c>
      <c r="G168" s="26">
        <f>G169</f>
        <v>146692.6</v>
      </c>
      <c r="H168" s="26">
        <f t="shared" ref="H168:N168" si="109">H169</f>
        <v>146692.6</v>
      </c>
      <c r="I168" s="26">
        <f t="shared" si="109"/>
        <v>1481.7</v>
      </c>
      <c r="J168" s="26">
        <f t="shared" si="109"/>
        <v>1481.7</v>
      </c>
      <c r="K168" s="26">
        <f t="shared" si="109"/>
        <v>0</v>
      </c>
      <c r="L168" s="26">
        <f t="shared" si="109"/>
        <v>0</v>
      </c>
      <c r="M168" s="26">
        <f t="shared" si="109"/>
        <v>0</v>
      </c>
      <c r="N168" s="26">
        <f t="shared" si="109"/>
        <v>0</v>
      </c>
      <c r="O168" s="25" t="s">
        <v>182</v>
      </c>
      <c r="P168" s="25" t="s">
        <v>182</v>
      </c>
      <c r="Q168" s="25" t="s">
        <v>182</v>
      </c>
      <c r="R168" s="25" t="s">
        <v>182</v>
      </c>
      <c r="S168" s="25" t="s">
        <v>182</v>
      </c>
    </row>
    <row r="169" spans="1:21" s="10" customFormat="1" ht="68.25" customHeight="1" x14ac:dyDescent="0.25">
      <c r="A169" s="1" t="s">
        <v>264</v>
      </c>
      <c r="B169" s="23" t="s">
        <v>263</v>
      </c>
      <c r="C169" s="37" t="s">
        <v>122</v>
      </c>
      <c r="D169" s="28">
        <f>G169+I169+K169+M169</f>
        <v>148174.30000000002</v>
      </c>
      <c r="E169" s="28">
        <f t="shared" ref="E169" si="110">H169+J169+L169+N169</f>
        <v>148174.30000000002</v>
      </c>
      <c r="F169" s="28">
        <f t="shared" ref="F169" si="111">E169/D169*100</f>
        <v>100</v>
      </c>
      <c r="G169" s="28">
        <v>146692.6</v>
      </c>
      <c r="H169" s="28">
        <f>G169</f>
        <v>146692.6</v>
      </c>
      <c r="I169" s="28">
        <v>1481.7</v>
      </c>
      <c r="J169" s="28">
        <v>1481.7</v>
      </c>
      <c r="K169" s="29">
        <v>0</v>
      </c>
      <c r="L169" s="29">
        <v>0</v>
      </c>
      <c r="M169" s="29">
        <v>0</v>
      </c>
      <c r="N169" s="29">
        <v>0</v>
      </c>
      <c r="O169" s="37" t="s">
        <v>267</v>
      </c>
      <c r="P169" s="37" t="s">
        <v>303</v>
      </c>
      <c r="Q169" s="55" t="s">
        <v>303</v>
      </c>
      <c r="R169" s="42" t="s">
        <v>312</v>
      </c>
      <c r="S169" s="37" t="s">
        <v>182</v>
      </c>
    </row>
    <row r="170" spans="1:21" s="18" customFormat="1" ht="89.25" x14ac:dyDescent="0.25">
      <c r="A170" s="12"/>
      <c r="B170" s="23" t="s">
        <v>56</v>
      </c>
      <c r="C170" s="83"/>
      <c r="D170" s="83"/>
      <c r="E170" s="83"/>
      <c r="F170" s="83"/>
      <c r="G170" s="83"/>
      <c r="H170" s="83"/>
      <c r="I170" s="83"/>
      <c r="J170" s="83"/>
      <c r="K170" s="83"/>
      <c r="L170" s="83"/>
      <c r="M170" s="83"/>
      <c r="N170" s="83"/>
      <c r="O170" s="83"/>
      <c r="P170" s="83"/>
      <c r="Q170" s="83"/>
      <c r="R170" s="83"/>
      <c r="S170" s="83"/>
      <c r="T170" s="16"/>
      <c r="U170" s="17"/>
    </row>
    <row r="171" spans="1:21" s="10" customFormat="1" x14ac:dyDescent="0.25">
      <c r="A171" s="1"/>
      <c r="B171" s="5" t="s">
        <v>49</v>
      </c>
      <c r="C171" s="25" t="s">
        <v>182</v>
      </c>
      <c r="D171" s="26">
        <f>D165+D150+D168</f>
        <v>617115</v>
      </c>
      <c r="E171" s="26">
        <f>E165+E150+E168</f>
        <v>616989.80000000005</v>
      </c>
      <c r="F171" s="26">
        <f>E171/D171*100</f>
        <v>99.97971204718732</v>
      </c>
      <c r="G171" s="26">
        <f t="shared" ref="G171:N171" si="112">G165+G150+G168</f>
        <v>158042.80000000002</v>
      </c>
      <c r="H171" s="26">
        <f t="shared" si="112"/>
        <v>158042.80000000002</v>
      </c>
      <c r="I171" s="26">
        <f t="shared" si="112"/>
        <v>459072.2</v>
      </c>
      <c r="J171" s="26">
        <f t="shared" si="112"/>
        <v>458947</v>
      </c>
      <c r="K171" s="26">
        <f t="shared" si="112"/>
        <v>0</v>
      </c>
      <c r="L171" s="26">
        <f t="shared" si="112"/>
        <v>0</v>
      </c>
      <c r="M171" s="26">
        <f t="shared" si="112"/>
        <v>0</v>
      </c>
      <c r="N171" s="26">
        <f t="shared" si="112"/>
        <v>0</v>
      </c>
      <c r="O171" s="25" t="s">
        <v>182</v>
      </c>
      <c r="P171" s="25" t="s">
        <v>182</v>
      </c>
      <c r="Q171" s="25" t="s">
        <v>182</v>
      </c>
      <c r="R171" s="25" t="s">
        <v>182</v>
      </c>
      <c r="S171" s="25" t="s">
        <v>182</v>
      </c>
    </row>
    <row r="172" spans="1:21" s="22" customFormat="1" x14ac:dyDescent="0.2">
      <c r="A172" s="19"/>
      <c r="B172" s="20" t="s">
        <v>183</v>
      </c>
      <c r="C172" s="33" t="s">
        <v>182</v>
      </c>
      <c r="D172" s="34">
        <f>D171+D148+D107</f>
        <v>21579553.699999999</v>
      </c>
      <c r="E172" s="34">
        <f>E171+E148+E107</f>
        <v>21562390.199999996</v>
      </c>
      <c r="F172" s="35">
        <f>E172/D172*100</f>
        <v>99.920464064092286</v>
      </c>
      <c r="G172" s="35">
        <f t="shared" ref="G172:N172" si="113">G171+G148+G107</f>
        <v>3715538.1000000006</v>
      </c>
      <c r="H172" s="35">
        <f t="shared" si="113"/>
        <v>3708191.9</v>
      </c>
      <c r="I172" s="35">
        <f t="shared" si="113"/>
        <v>17637213.799999997</v>
      </c>
      <c r="J172" s="35">
        <f t="shared" si="113"/>
        <v>17631643.899999999</v>
      </c>
      <c r="K172" s="35">
        <f t="shared" si="113"/>
        <v>226801.80000000002</v>
      </c>
      <c r="L172" s="35">
        <f t="shared" si="113"/>
        <v>222554.40000000002</v>
      </c>
      <c r="M172" s="35">
        <f t="shared" si="113"/>
        <v>0</v>
      </c>
      <c r="N172" s="35">
        <f t="shared" si="113"/>
        <v>0</v>
      </c>
      <c r="O172" s="33" t="s">
        <v>182</v>
      </c>
      <c r="P172" s="33" t="s">
        <v>182</v>
      </c>
      <c r="Q172" s="33" t="s">
        <v>182</v>
      </c>
      <c r="R172" s="33" t="s">
        <v>182</v>
      </c>
      <c r="S172" s="36" t="s">
        <v>182</v>
      </c>
      <c r="T172" s="21"/>
      <c r="U172" s="17"/>
    </row>
  </sheetData>
  <autoFilter ref="A10:R172"/>
  <mergeCells count="88">
    <mergeCell ref="C147:S147"/>
    <mergeCell ref="C152:S152"/>
    <mergeCell ref="C154:S154"/>
    <mergeCell ref="C156:S156"/>
    <mergeCell ref="C145:S145"/>
    <mergeCell ref="C135:S135"/>
    <mergeCell ref="C137:S137"/>
    <mergeCell ref="C139:S139"/>
    <mergeCell ref="C141:S141"/>
    <mergeCell ref="C143:S143"/>
    <mergeCell ref="C160:S160"/>
    <mergeCell ref="C162:S162"/>
    <mergeCell ref="C167:S167"/>
    <mergeCell ref="C170:S170"/>
    <mergeCell ref="C158:S158"/>
    <mergeCell ref="C164:S164"/>
    <mergeCell ref="C101:S101"/>
    <mergeCell ref="C132:S132"/>
    <mergeCell ref="C104:S104"/>
    <mergeCell ref="C106:S106"/>
    <mergeCell ref="C111:S111"/>
    <mergeCell ref="C113:S113"/>
    <mergeCell ref="C115:S115"/>
    <mergeCell ref="C117:S117"/>
    <mergeCell ref="C119:S119"/>
    <mergeCell ref="C121:S121"/>
    <mergeCell ref="C123:S123"/>
    <mergeCell ref="C125:S125"/>
    <mergeCell ref="C127:S127"/>
    <mergeCell ref="C129:S129"/>
    <mergeCell ref="C82:S82"/>
    <mergeCell ref="C52:S52"/>
    <mergeCell ref="C56:S56"/>
    <mergeCell ref="C58:S58"/>
    <mergeCell ref="C60:S60"/>
    <mergeCell ref="C62:S62"/>
    <mergeCell ref="C99:S99"/>
    <mergeCell ref="C84:S84"/>
    <mergeCell ref="C86:S86"/>
    <mergeCell ref="C88:S88"/>
    <mergeCell ref="C90:S90"/>
    <mergeCell ref="C93:S93"/>
    <mergeCell ref="C95:S95"/>
    <mergeCell ref="C97:S97"/>
    <mergeCell ref="C75:S75"/>
    <mergeCell ref="C80:S80"/>
    <mergeCell ref="D64:S64"/>
    <mergeCell ref="D68:S68"/>
    <mergeCell ref="C77:S77"/>
    <mergeCell ref="C34:S34"/>
    <mergeCell ref="C36:S36"/>
    <mergeCell ref="C23:S23"/>
    <mergeCell ref="C71:S71"/>
    <mergeCell ref="C73:S73"/>
    <mergeCell ref="C50:S50"/>
    <mergeCell ref="C26:S26"/>
    <mergeCell ref="A11:S11"/>
    <mergeCell ref="C15:S15"/>
    <mergeCell ref="C17:S17"/>
    <mergeCell ref="C54:S54"/>
    <mergeCell ref="D66:S66"/>
    <mergeCell ref="C19:S19"/>
    <mergeCell ref="C21:S21"/>
    <mergeCell ref="C48:S48"/>
    <mergeCell ref="C38:S38"/>
    <mergeCell ref="C40:S40"/>
    <mergeCell ref="C42:S42"/>
    <mergeCell ref="C44:S44"/>
    <mergeCell ref="C46:S46"/>
    <mergeCell ref="C28:S28"/>
    <mergeCell ref="C30:S30"/>
    <mergeCell ref="C32:S32"/>
    <mergeCell ref="A2:S2"/>
    <mergeCell ref="A3:S3"/>
    <mergeCell ref="A4:S4"/>
    <mergeCell ref="A6:A9"/>
    <mergeCell ref="B6:B9"/>
    <mergeCell ref="C6:C9"/>
    <mergeCell ref="D6:N6"/>
    <mergeCell ref="O6:Q8"/>
    <mergeCell ref="R6:R9"/>
    <mergeCell ref="S6:S9"/>
    <mergeCell ref="D7:F8"/>
    <mergeCell ref="G7:N7"/>
    <mergeCell ref="G8:H8"/>
    <mergeCell ref="I8:J8"/>
    <mergeCell ref="K8:L8"/>
    <mergeCell ref="M8:N8"/>
  </mergeCells>
  <pageMargins left="0" right="0" top="0" bottom="0" header="0.31496062992125984" footer="0.31496062992125984"/>
  <pageSetup paperSize="9" scale="45" fitToHeight="0" orientation="landscape" horizontalDpi="180" verticalDpi="180" r:id="rId1"/>
  <rowBreaks count="6" manualBreakCount="6">
    <brk id="40" max="19" man="1"/>
    <brk id="104" max="19" man="1"/>
    <brk id="125" max="19" man="1"/>
    <brk id="141" max="19" man="1"/>
    <brk id="151" max="19" man="1"/>
    <brk id="166" max="19" man="1"/>
  </rowBreaks>
  <colBreaks count="1" manualBreakCount="1">
    <brk id="14" max="16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 (3)</vt:lpstr>
      <vt:lpstr>'Лист1 (3)'!Заголовки_для_печати</vt:lpstr>
      <vt:lpstr>'Лист1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2024-01-23T07:22:27Z</dcterms:modified>
</cp:coreProperties>
</file>