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alimova\Downloads\"/>
    </mc:Choice>
  </mc:AlternateContent>
  <bookViews>
    <workbookView xWindow="0" yWindow="0" windowWidth="28800" windowHeight="12435"/>
  </bookViews>
  <sheets>
    <sheet name="Приложение 14" sheetId="1" r:id="rId1"/>
    <sheet name="Приложение 15" sheetId="4" r:id="rId2"/>
    <sheet name="Приложение 16" sheetId="2" r:id="rId3"/>
    <sheet name="Приложение 17" sheetId="3" r:id="rId4"/>
    <sheet name="Мероприятия" sheetId="5" r:id="rId5"/>
    <sheet name="Целевые показатели" sheetId="6" r:id="rId6"/>
  </sheets>
  <externalReferences>
    <externalReference r:id="rId7"/>
  </externalReferences>
  <definedNames>
    <definedName name="__Par1414" localSheetId="5">'Целевые показатели'!#REF!</definedName>
    <definedName name="_GoBack" localSheetId="4">Мероприятия!#REF!</definedName>
    <definedName name="_GoBack" localSheetId="5">'Целевые показатели'!#REF!</definedName>
    <definedName name="_Par1414" localSheetId="4">Мероприятия!#REF!</definedName>
    <definedName name="_xlnm.Print_Titles" localSheetId="4">Мероприятия!$9:$9</definedName>
    <definedName name="_xlnm.Print_Titles" localSheetId="1">'Приложение 15'!$12:$12</definedName>
    <definedName name="_xlnm.Print_Titles" localSheetId="5">'Целевые показатели'!$9:$9</definedName>
    <definedName name="_xlnm.Print_Area" localSheetId="4">Мероприятия!$A$1:$J$97</definedName>
    <definedName name="_xlnm.Print_Area" localSheetId="0">'Приложение 14'!$A$1:$H$53</definedName>
    <definedName name="_xlnm.Print_Area" localSheetId="3">'Приложение 17'!$A$1:$E$27</definedName>
    <definedName name="_xlnm.Print_Area" localSheetId="5">'Целевые показатели'!$A$1:$K$55</definedName>
  </definedNames>
  <calcPr calcId="152511"/>
</workbook>
</file>

<file path=xl/calcChain.xml><?xml version="1.0" encoding="utf-8"?>
<calcChain xmlns="http://schemas.openxmlformats.org/spreadsheetml/2006/main">
  <c r="G17" i="1" l="1"/>
  <c r="G13" i="1"/>
  <c r="F13" i="1"/>
  <c r="F55" i="6" l="1"/>
  <c r="F50" i="6"/>
  <c r="F51" i="6"/>
  <c r="F52" i="6"/>
  <c r="F53" i="6"/>
  <c r="F54" i="6"/>
  <c r="F49" i="6"/>
  <c r="B15" i="6"/>
  <c r="E50" i="6"/>
  <c r="E51" i="6"/>
  <c r="E52" i="6"/>
  <c r="E53" i="6"/>
  <c r="E54" i="6"/>
  <c r="D50" i="6"/>
  <c r="D51" i="6"/>
  <c r="D52" i="6"/>
  <c r="D53" i="6"/>
  <c r="D54" i="6"/>
  <c r="B54" i="6"/>
  <c r="C50" i="6"/>
  <c r="C51" i="6"/>
  <c r="C52" i="6"/>
  <c r="C53" i="6"/>
  <c r="C54" i="6"/>
  <c r="B50" i="6"/>
  <c r="B51" i="6"/>
  <c r="B52" i="6"/>
  <c r="B53" i="6"/>
  <c r="C49" i="6"/>
  <c r="D49" i="6"/>
  <c r="E49" i="6"/>
  <c r="B49" i="6"/>
  <c r="E37" i="6"/>
  <c r="E38" i="6"/>
  <c r="E39" i="6"/>
  <c r="E40" i="6"/>
  <c r="E41" i="6"/>
  <c r="E42" i="6"/>
  <c r="E43" i="6"/>
  <c r="F43" i="6" s="1"/>
  <c r="E44" i="6"/>
  <c r="E45" i="6"/>
  <c r="E46" i="6"/>
  <c r="D37" i="6"/>
  <c r="D38" i="6"/>
  <c r="D39" i="6"/>
  <c r="D40" i="6"/>
  <c r="D41" i="6"/>
  <c r="D42" i="6"/>
  <c r="D43" i="6"/>
  <c r="D44" i="6"/>
  <c r="D45" i="6"/>
  <c r="D46" i="6"/>
  <c r="C37" i="6"/>
  <c r="C38" i="6"/>
  <c r="C39" i="6"/>
  <c r="C40" i="6"/>
  <c r="C41" i="6"/>
  <c r="C42" i="6"/>
  <c r="C43" i="6"/>
  <c r="C44" i="6"/>
  <c r="C45" i="6"/>
  <c r="C46" i="6"/>
  <c r="C36" i="6"/>
  <c r="D36" i="6"/>
  <c r="E36" i="6"/>
  <c r="B37" i="6"/>
  <c r="B38" i="6"/>
  <c r="B39" i="6"/>
  <c r="B40" i="6"/>
  <c r="B41" i="6"/>
  <c r="B42" i="6"/>
  <c r="B43" i="6"/>
  <c r="B44" i="6"/>
  <c r="B45" i="6"/>
  <c r="B46" i="6"/>
  <c r="B36" i="6"/>
  <c r="I34" i="6"/>
  <c r="E19" i="6"/>
  <c r="E20" i="6"/>
  <c r="E21" i="6"/>
  <c r="E22" i="6"/>
  <c r="E23" i="6"/>
  <c r="E24" i="6"/>
  <c r="E25" i="6"/>
  <c r="E26" i="6"/>
  <c r="E27" i="6"/>
  <c r="E28" i="6"/>
  <c r="E29" i="6"/>
  <c r="E30" i="6"/>
  <c r="E31" i="6"/>
  <c r="E32" i="6"/>
  <c r="E33" i="6"/>
  <c r="D19" i="6"/>
  <c r="D20" i="6"/>
  <c r="D21" i="6"/>
  <c r="D22" i="6"/>
  <c r="D23" i="6"/>
  <c r="D24" i="6"/>
  <c r="D25" i="6"/>
  <c r="D26" i="6"/>
  <c r="D27" i="6"/>
  <c r="D28" i="6"/>
  <c r="D29" i="6"/>
  <c r="D30" i="6"/>
  <c r="D31" i="6"/>
  <c r="D32" i="6"/>
  <c r="D33" i="6"/>
  <c r="C19" i="6"/>
  <c r="C20" i="6"/>
  <c r="C21" i="6"/>
  <c r="C22" i="6"/>
  <c r="C23" i="6"/>
  <c r="C24" i="6"/>
  <c r="C25" i="6"/>
  <c r="C26" i="6"/>
  <c r="C27" i="6"/>
  <c r="C28" i="6"/>
  <c r="C29" i="6"/>
  <c r="C30" i="6"/>
  <c r="C31" i="6"/>
  <c r="C32" i="6"/>
  <c r="C33" i="6"/>
  <c r="C18" i="6"/>
  <c r="D18" i="6"/>
  <c r="E18" i="6"/>
  <c r="B19" i="6"/>
  <c r="B20" i="6"/>
  <c r="B21" i="6"/>
  <c r="B22" i="6"/>
  <c r="B23" i="6"/>
  <c r="B24" i="6"/>
  <c r="B25" i="6"/>
  <c r="B26" i="6"/>
  <c r="B27" i="6"/>
  <c r="B28" i="6"/>
  <c r="B29" i="6"/>
  <c r="B30" i="6"/>
  <c r="B31" i="6"/>
  <c r="B32" i="6"/>
  <c r="B33" i="6"/>
  <c r="B18" i="6"/>
  <c r="E12" i="6"/>
  <c r="E13" i="6"/>
  <c r="E14" i="6"/>
  <c r="E15" i="6"/>
  <c r="D12" i="6"/>
  <c r="D13" i="6"/>
  <c r="D14" i="6"/>
  <c r="D15" i="6"/>
  <c r="C12" i="6"/>
  <c r="C13" i="6"/>
  <c r="C14" i="6"/>
  <c r="C15" i="6"/>
  <c r="B12" i="6"/>
  <c r="B13" i="6"/>
  <c r="B14" i="6"/>
  <c r="C11" i="6"/>
  <c r="D11" i="6"/>
  <c r="E11" i="6"/>
  <c r="B11" i="6"/>
  <c r="F31" i="6" l="1"/>
  <c r="F27" i="6"/>
  <c r="F44" i="6"/>
  <c r="F42" i="6"/>
  <c r="F40" i="6"/>
  <c r="F41" i="6"/>
  <c r="F39" i="6"/>
  <c r="F46" i="6"/>
  <c r="F38" i="6"/>
  <c r="F36" i="6"/>
  <c r="F45" i="6"/>
  <c r="F37" i="6"/>
  <c r="F33" i="6"/>
  <c r="F25" i="6"/>
  <c r="F18" i="6"/>
  <c r="F26" i="6"/>
  <c r="H12" i="6"/>
  <c r="H15" i="6"/>
  <c r="H14" i="6"/>
  <c r="F23" i="6"/>
  <c r="F30" i="6"/>
  <c r="F32" i="6"/>
  <c r="F24" i="6"/>
  <c r="F22" i="6"/>
  <c r="F29" i="6"/>
  <c r="F21" i="6"/>
  <c r="F28" i="6"/>
  <c r="F19" i="6"/>
  <c r="H13" i="6"/>
  <c r="H11" i="6"/>
  <c r="F47" i="6" l="1"/>
  <c r="H16" i="6"/>
  <c r="F34" i="6"/>
  <c r="G34" i="6" s="1"/>
  <c r="I93" i="5" l="1"/>
  <c r="F93" i="5" s="1"/>
  <c r="J93" i="5" s="1"/>
  <c r="I95" i="5"/>
  <c r="F95" i="5" s="1"/>
  <c r="J95" i="5" s="1"/>
  <c r="I96" i="5"/>
  <c r="F96" i="5" s="1"/>
  <c r="J96" i="5" s="1"/>
  <c r="I85" i="5"/>
  <c r="F85" i="5" s="1"/>
  <c r="J85" i="5" s="1"/>
  <c r="I86" i="5"/>
  <c r="F86" i="5" s="1"/>
  <c r="J86" i="5" s="1"/>
  <c r="I87" i="5"/>
  <c r="F87" i="5" s="1"/>
  <c r="J87" i="5" s="1"/>
  <c r="I88" i="5"/>
  <c r="F88" i="5" s="1"/>
  <c r="J88" i="5" s="1"/>
  <c r="I89" i="5"/>
  <c r="F89" i="5" s="1"/>
  <c r="J89" i="5" s="1"/>
  <c r="I90" i="5"/>
  <c r="F90" i="5" s="1"/>
  <c r="J90" i="5" s="1"/>
  <c r="I91" i="5"/>
  <c r="F91" i="5" s="1"/>
  <c r="J91" i="5" s="1"/>
  <c r="I78" i="5"/>
  <c r="F78" i="5" s="1"/>
  <c r="J78" i="5" s="1"/>
  <c r="I79" i="5"/>
  <c r="F79" i="5" s="1"/>
  <c r="J79" i="5" s="1"/>
  <c r="I80" i="5"/>
  <c r="F80" i="5" s="1"/>
  <c r="J80" i="5" s="1"/>
  <c r="I81" i="5"/>
  <c r="F81" i="5" s="1"/>
  <c r="J81" i="5" s="1"/>
  <c r="I74" i="5"/>
  <c r="F74" i="5" s="1"/>
  <c r="J74" i="5" s="1"/>
  <c r="I76" i="5"/>
  <c r="F76" i="5" s="1"/>
  <c r="J76" i="5" s="1"/>
  <c r="I77" i="5"/>
  <c r="F77" i="5" s="1"/>
  <c r="J77" i="5" s="1"/>
  <c r="I64" i="5"/>
  <c r="F64" i="5" s="1"/>
  <c r="J64" i="5" s="1"/>
  <c r="I65" i="5"/>
  <c r="F65" i="5" s="1"/>
  <c r="J65" i="5" s="1"/>
  <c r="I66" i="5"/>
  <c r="F66" i="5" s="1"/>
  <c r="J66" i="5" s="1"/>
  <c r="I67" i="5"/>
  <c r="F67" i="5" s="1"/>
  <c r="J67" i="5" s="1"/>
  <c r="I68" i="5"/>
  <c r="F68" i="5" s="1"/>
  <c r="J68" i="5" s="1"/>
  <c r="I69" i="5"/>
  <c r="F69" i="5" s="1"/>
  <c r="J69" i="5" s="1"/>
  <c r="I70" i="5"/>
  <c r="F70" i="5" s="1"/>
  <c r="J70" i="5" s="1"/>
  <c r="I71" i="5"/>
  <c r="F71" i="5" s="1"/>
  <c r="J71" i="5" s="1"/>
  <c r="F97" i="5" l="1"/>
  <c r="H63" i="5" l="1"/>
  <c r="G63" i="5"/>
  <c r="G82" i="5" s="1"/>
  <c r="G97" i="5" s="1"/>
  <c r="H60" i="5"/>
  <c r="I60" i="5" s="1"/>
  <c r="G60" i="5"/>
  <c r="I55" i="5"/>
  <c r="F55" i="5" s="1"/>
  <c r="J55" i="5" s="1"/>
  <c r="I56" i="5"/>
  <c r="F56" i="5" s="1"/>
  <c r="J56" i="5" s="1"/>
  <c r="I58" i="5"/>
  <c r="F58" i="5" s="1"/>
  <c r="J58" i="5" s="1"/>
  <c r="I59" i="5"/>
  <c r="F59" i="5" s="1"/>
  <c r="I47" i="5"/>
  <c r="F47" i="5" s="1"/>
  <c r="J47" i="5" s="1"/>
  <c r="I49" i="5"/>
  <c r="F49" i="5" s="1"/>
  <c r="J49" i="5" s="1"/>
  <c r="I50" i="5"/>
  <c r="F50" i="5" s="1"/>
  <c r="J50" i="5" s="1"/>
  <c r="I51" i="5"/>
  <c r="F51" i="5" s="1"/>
  <c r="J51" i="5" s="1"/>
  <c r="I52" i="5"/>
  <c r="F52" i="5" s="1"/>
  <c r="J52" i="5" s="1"/>
  <c r="I43" i="5"/>
  <c r="F43" i="5" s="1"/>
  <c r="J43" i="5" s="1"/>
  <c r="I44" i="5"/>
  <c r="F44" i="5" s="1"/>
  <c r="J44" i="5" s="1"/>
  <c r="I45" i="5"/>
  <c r="F45" i="5" s="1"/>
  <c r="J45" i="5" s="1"/>
  <c r="I46" i="5"/>
  <c r="F46" i="5" s="1"/>
  <c r="J46" i="5" s="1"/>
  <c r="I53" i="5"/>
  <c r="F53" i="5" s="1"/>
  <c r="J53" i="5" s="1"/>
  <c r="I36" i="5"/>
  <c r="F36" i="5" s="1"/>
  <c r="J36" i="5" s="1"/>
  <c r="I38" i="5"/>
  <c r="F38" i="5" s="1"/>
  <c r="J38" i="5" s="1"/>
  <c r="I39" i="5"/>
  <c r="F39" i="5" s="1"/>
  <c r="J39" i="5" s="1"/>
  <c r="I40" i="5"/>
  <c r="F40" i="5" s="1"/>
  <c r="J40" i="5" s="1"/>
  <c r="I42" i="5"/>
  <c r="F42" i="5" s="1"/>
  <c r="J42" i="5" s="1"/>
  <c r="I21" i="5"/>
  <c r="F21" i="5" s="1"/>
  <c r="J21" i="5" s="1"/>
  <c r="I22" i="5"/>
  <c r="F22" i="5" s="1"/>
  <c r="J22" i="5" s="1"/>
  <c r="I23" i="5"/>
  <c r="F23" i="5" s="1"/>
  <c r="J23" i="5" s="1"/>
  <c r="I24" i="5"/>
  <c r="F24" i="5" s="1"/>
  <c r="J24" i="5" s="1"/>
  <c r="I25" i="5"/>
  <c r="F25" i="5" s="1"/>
  <c r="J25" i="5" s="1"/>
  <c r="I26" i="5"/>
  <c r="F26" i="5" s="1"/>
  <c r="J26" i="5" s="1"/>
  <c r="I27" i="5"/>
  <c r="F27" i="5" s="1"/>
  <c r="J27" i="5" s="1"/>
  <c r="I28" i="5"/>
  <c r="F28" i="5" s="1"/>
  <c r="J28" i="5" s="1"/>
  <c r="I29" i="5"/>
  <c r="F29" i="5" s="1"/>
  <c r="J29" i="5" s="1"/>
  <c r="I30" i="5"/>
  <c r="F30" i="5" s="1"/>
  <c r="J30" i="5" s="1"/>
  <c r="I31" i="5"/>
  <c r="F31" i="5" s="1"/>
  <c r="J31" i="5" s="1"/>
  <c r="I34" i="5"/>
  <c r="F34" i="5" s="1"/>
  <c r="J34" i="5" s="1"/>
  <c r="I35" i="5"/>
  <c r="F35" i="5" s="1"/>
  <c r="J35" i="5" s="1"/>
  <c r="I16" i="5"/>
  <c r="F16" i="5" s="1"/>
  <c r="J16" i="5" s="1"/>
  <c r="I18" i="5"/>
  <c r="F18" i="5" s="1"/>
  <c r="J18" i="5" s="1"/>
  <c r="I19" i="5"/>
  <c r="F19" i="5" s="1"/>
  <c r="J19" i="5" s="1"/>
  <c r="I20" i="5"/>
  <c r="F20" i="5" s="1"/>
  <c r="J20" i="5" s="1"/>
  <c r="I14" i="5"/>
  <c r="F14" i="5" s="1"/>
  <c r="J14" i="5" s="1"/>
  <c r="I13" i="5"/>
  <c r="F13" i="5" s="1"/>
  <c r="J13" i="5" s="1"/>
  <c r="I15" i="5"/>
  <c r="F15" i="5" s="1"/>
  <c r="J15" i="5" s="1"/>
  <c r="I12" i="5"/>
  <c r="F12" i="5" s="1"/>
  <c r="J12" i="5" s="1"/>
  <c r="I63" i="5" l="1"/>
  <c r="F63" i="5" s="1"/>
  <c r="J63" i="5" s="1"/>
  <c r="H82" i="5"/>
  <c r="I47" i="6" s="1"/>
  <c r="J59" i="5"/>
  <c r="I82" i="5" l="1"/>
  <c r="H97" i="5"/>
  <c r="I97" i="5" l="1"/>
  <c r="J97" i="5" s="1"/>
  <c r="G55" i="6" s="1"/>
  <c r="I55" i="6"/>
  <c r="E12" i="5"/>
  <c r="I16" i="6" l="1"/>
  <c r="G100" i="4"/>
  <c r="G99" i="4"/>
  <c r="G98" i="4"/>
  <c r="G97" i="4"/>
  <c r="G96" i="4"/>
  <c r="G95" i="4"/>
  <c r="G94" i="4"/>
  <c r="G93" i="4"/>
  <c r="G92" i="4"/>
  <c r="G91" i="4"/>
  <c r="G90" i="4"/>
  <c r="G89" i="4"/>
  <c r="G86" i="4"/>
  <c r="G85" i="4"/>
  <c r="G84" i="4"/>
  <c r="G83" i="4"/>
  <c r="G81" i="4"/>
  <c r="G79" i="4"/>
  <c r="G78" i="4"/>
  <c r="G77" i="4"/>
  <c r="G76" i="4"/>
  <c r="G75" i="4"/>
  <c r="G73" i="4"/>
  <c r="G71" i="4"/>
  <c r="G69" i="4"/>
  <c r="G63" i="4"/>
  <c r="G60" i="4"/>
  <c r="G59" i="4"/>
  <c r="D59" i="4"/>
  <c r="C59" i="4"/>
  <c r="G58" i="4"/>
  <c r="D58" i="4"/>
  <c r="C58" i="4"/>
  <c r="G57" i="4"/>
  <c r="D57" i="4"/>
  <c r="C57" i="4"/>
  <c r="G56" i="4"/>
  <c r="D36" i="4"/>
  <c r="C36" i="4"/>
  <c r="D34" i="4"/>
  <c r="D33" i="4"/>
  <c r="D32" i="4"/>
  <c r="D31" i="4"/>
  <c r="D30" i="4"/>
  <c r="J34" i="6" l="1"/>
  <c r="J47" i="6"/>
  <c r="J55" i="6"/>
  <c r="G50" i="1"/>
  <c r="G51" i="1"/>
  <c r="G52" i="1"/>
  <c r="F50" i="1"/>
  <c r="F51" i="1"/>
  <c r="F52" i="1"/>
  <c r="J16" i="6" l="1"/>
  <c r="G53" i="1"/>
  <c r="G37" i="1"/>
  <c r="G38" i="1"/>
  <c r="G39" i="1"/>
  <c r="G40" i="1"/>
  <c r="G41" i="1"/>
  <c r="G42" i="1"/>
  <c r="G43" i="1"/>
  <c r="G44" i="1"/>
  <c r="G45" i="1"/>
  <c r="G46" i="1"/>
  <c r="G48" i="1"/>
  <c r="G49" i="1"/>
  <c r="F37" i="1"/>
  <c r="F38" i="1"/>
  <c r="F39" i="1"/>
  <c r="F40" i="1"/>
  <c r="F41" i="1"/>
  <c r="F42" i="1"/>
  <c r="F43" i="1"/>
  <c r="F44" i="1"/>
  <c r="F45" i="1"/>
  <c r="F46" i="1"/>
  <c r="F48" i="1"/>
  <c r="F49" i="1"/>
  <c r="F53" i="1"/>
  <c r="G36" i="1"/>
  <c r="F36" i="1"/>
  <c r="F34" i="1"/>
  <c r="G34" i="1"/>
  <c r="F33" i="1"/>
  <c r="G33" i="1"/>
  <c r="F32" i="1"/>
  <c r="G32" i="1"/>
  <c r="F31" i="1"/>
  <c r="G31" i="1"/>
  <c r="F30" i="1"/>
  <c r="G30" i="1"/>
  <c r="F29" i="1"/>
  <c r="G29" i="1"/>
  <c r="F28" i="1"/>
  <c r="G28" i="1"/>
  <c r="F27" i="1"/>
  <c r="G27" i="1"/>
  <c r="G22" i="1"/>
  <c r="G23" i="1"/>
  <c r="G24" i="1"/>
  <c r="G25" i="1"/>
  <c r="G26" i="1"/>
  <c r="F21" i="1"/>
  <c r="F22" i="1"/>
  <c r="F23" i="1"/>
  <c r="F24" i="1"/>
  <c r="F25" i="1"/>
  <c r="F26" i="1"/>
  <c r="F20" i="1"/>
  <c r="G20" i="1"/>
  <c r="G19" i="1"/>
  <c r="F19" i="1"/>
  <c r="G15" i="1"/>
  <c r="G16" i="1"/>
  <c r="F15" i="1"/>
  <c r="F16" i="1"/>
  <c r="F17" i="1"/>
  <c r="G14" i="1"/>
  <c r="F14" i="1"/>
  <c r="I32" i="5"/>
  <c r="F32" i="5" s="1"/>
  <c r="J32" i="5" s="1"/>
  <c r="I33" i="5"/>
  <c r="F33" i="5" s="1"/>
  <c r="J33" i="5" s="1"/>
  <c r="I54" i="5"/>
  <c r="F54" i="5" s="1"/>
  <c r="J54" i="5" l="1"/>
  <c r="F60" i="5"/>
  <c r="J60" i="5" s="1"/>
  <c r="I73" i="5"/>
  <c r="F73" i="5" s="1"/>
  <c r="J73" i="5" l="1"/>
  <c r="F82" i="5"/>
  <c r="J82" i="5" s="1"/>
  <c r="G47" i="6" s="1"/>
  <c r="K16" i="6" s="1"/>
</calcChain>
</file>

<file path=xl/sharedStrings.xml><?xml version="1.0" encoding="utf-8"?>
<sst xmlns="http://schemas.openxmlformats.org/spreadsheetml/2006/main" count="914" uniqueCount="499">
  <si>
    <t>ОТЧЕТ</t>
  </si>
  <si>
    <t>об исполнении целевых показателей государственной программы</t>
  </si>
  <si>
    <t>(указать наименование государственной программы)</t>
  </si>
  <si>
    <t>Ответственный исполнитель</t>
  </si>
  <si>
    <t>(указать наименование исполнительного органа государственной власти Пензенской области)</t>
  </si>
  <si>
    <t>Наименование целевого показателя</t>
  </si>
  <si>
    <t>Единица измерения</t>
  </si>
  <si>
    <t>Значения целевых показателей</t>
  </si>
  <si>
    <t>Абсолютное отклонение</t>
  </si>
  <si>
    <t>Относительное отклонение, в %</t>
  </si>
  <si>
    <t>Обоснование отклонений значений целевого показателя за отчетный период (год)</t>
  </si>
  <si>
    <t>план на год</t>
  </si>
  <si>
    <t>отчет</t>
  </si>
  <si>
    <t>2.1.</t>
  </si>
  <si>
    <t>2.2.</t>
  </si>
  <si>
    <t>1.2.</t>
  </si>
  <si>
    <t>1.1.</t>
  </si>
  <si>
    <t>№ п/п</t>
  </si>
  <si>
    <t>Приложение № 14</t>
  </si>
  <si>
    <t>Пензенской области по итогам 2022 года</t>
  </si>
  <si>
    <t>Министерство образования Пензеснкой области</t>
  </si>
  <si>
    <t>Государственная программа Пензенской области "Развитие образования в Пензеснкой области"</t>
  </si>
  <si>
    <t>Доля выпускников государственных (муниципальных) общеобразовательных организаций, не получивших аттестат о среднем общем образовании</t>
  </si>
  <si>
    <t>%</t>
  </si>
  <si>
    <t>Доля государственных (муниципальных) образовательных организаций, реализующих программы общего образования, имеющих физкультурный зал, в общей численности государственных (муниципальных) образовательных организаций, реализующих программы общего образования</t>
  </si>
  <si>
    <t>Доля обучающихся в государственных (муниципальных) общеобразовательных организациях, занимающихся во вторую смену, в общей численности обучающихся в государственных (муниципальных) общеобразовательных организациях</t>
  </si>
  <si>
    <t>Доля численности обучающихся в государственных (муниципальных) общеобразовательных организациях, которым предоставлена возможность обучаться в соответствии с основными современными требованиями, в общей численности обучающихся государственных (муниципальных) общеобразовательных организациях</t>
  </si>
  <si>
    <t>Удельный вес численности выпускников, трудоустроившихся в течение календарного года, следующего за годом выпуска, по полученной специальности (профессии) в общей численности выпускников государственных профессиональных образовательных организаций, обучавшихся по очной форме по образовательным программам среднего профессионального образования</t>
  </si>
  <si>
    <t>1. Подпрограмма 1 "Развитие дошкольного, общего и дополнительного образования детей"</t>
  </si>
  <si>
    <t>Доля детей с ограниченными возможностями здоровья и детей-инвалидов, которым созданы условия для получения качественного общего образования (в том числе с использованием дистанционных образовательных технологий), в общей численности детей с ограниченными возможностями здоровья и детей-инвалидов школьного возраста</t>
  </si>
  <si>
    <t>Доля обучающихся в общеобразовательных организациях, занимающихся в одну смену, в общей численности обучающихся в общеобразовательных организациях</t>
  </si>
  <si>
    <t>Удельный вес численности обучающихся, занимающихся в третью смену, в общей численности обучающихся общеобразовательных организаций</t>
  </si>
  <si>
    <t>1.3.</t>
  </si>
  <si>
    <t>1.4.</t>
  </si>
  <si>
    <t>1.5.</t>
  </si>
  <si>
    <t>1.6.</t>
  </si>
  <si>
    <t>1.7.</t>
  </si>
  <si>
    <t>1.8.</t>
  </si>
  <si>
    <t>Количество новых мест в общеобразовательных организациях субъектов Российской Федерации</t>
  </si>
  <si>
    <t>Ед.</t>
  </si>
  <si>
    <t>Численность воспитанников в возрасте до трех лет, посещающих государственные и муниципальные организации, осуществляющие образовательную деятельность по образовательным программам дошкольного образования, присмотр и уход</t>
  </si>
  <si>
    <t>Человек</t>
  </si>
  <si>
    <t>Численность воспитанников в возрасте до трех лет, посещающих частные организации, осуществляющие образовательную деятельность по образовательным программам дошкольного образования, присмотр и уход</t>
  </si>
  <si>
    <t>Доступность дошкольного образования для детей в возрасте от полутора до трех лет (при условии сохранения 100% доступности дошкольного образования для детей в возрасте от трех до семи лет)</t>
  </si>
  <si>
    <t>Количество услуг психолого-педагогической, методической и консультативной помощи родителям (законным представителям) детей, а также гражданам, желающим принять на воспитание в свои семьи детей, оставшихся без попечения родителей, в том числе с привлечением некоммерческих организаций</t>
  </si>
  <si>
    <t>Миллион единиц</t>
  </si>
  <si>
    <t>Число общеобразовательных организаций, расположенных в сельской местности и малых городах, обновивших материально-техническую базу для реализации основных и дополнительных общеобразовательных программ цифрового, естественно-научного и гуманитарного профилей</t>
  </si>
  <si>
    <t>Тысяча единиц</t>
  </si>
  <si>
    <t>1.9.</t>
  </si>
  <si>
    <t>1.10.</t>
  </si>
  <si>
    <t>Численность обучающихся, охваченных основными и дополнительными общеобразовательными программами цифрового, естественно-научного и гуманитарного профилей</t>
  </si>
  <si>
    <t>Доля детей в возрасте от 5 до 18 лет, охваченных дополнительным образованием</t>
  </si>
  <si>
    <t>1.11.</t>
  </si>
  <si>
    <t>Число участников открытых онлайн-уроков, реализуемых с учетом опыта цикла открытых уроков "Проектория", "Уроки настоящего" или иных аналогичных по возможностям, функциям и результатам проектов, направленных на раннюю профориентацию</t>
  </si>
  <si>
    <t>Миллион человек</t>
  </si>
  <si>
    <t>1.12.</t>
  </si>
  <si>
    <t>Число региональных центров выявления, поддержки и развития способностей и талантов у детей и молодежи, создаваемых и реализующих программы с учетом опыта Образовательного фонда "Талант и успех".</t>
  </si>
  <si>
    <t>1.13.</t>
  </si>
  <si>
    <t>Единица</t>
  </si>
  <si>
    <t>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"IT-куб"</t>
  </si>
  <si>
    <t>1.14.</t>
  </si>
  <si>
    <t>Доля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t>
  </si>
  <si>
    <t>1.15.</t>
  </si>
  <si>
    <t>Число детей, получивших рекомендации по построению индивидуального учебного плана в соответствии с выбранными профессиональными компетенциями (профессиональными областями деятельности), в том числе по итогам участия в проекте "Билет в будущее"</t>
  </si>
  <si>
    <t>1.16.</t>
  </si>
  <si>
    <t>Тысяча человек</t>
  </si>
  <si>
    <t>2. Подпрограмма 2 "Комплексная модернизация системы профессионального образования Пензенской области"</t>
  </si>
  <si>
    <t>Удельный вес педагогических работников, результативно прошедших процедуру аттестации на квалификационную категорию, от общей численности педагогических работников, подавших заявление на аттестацию</t>
  </si>
  <si>
    <t>Доля занятого населения в возрасте от 25 до 65 лет, прошедшего повышение квалификации и (или) профессиональную подготовку, в общей численности занятого в экономике населения этой возрастной группы, ежегодно</t>
  </si>
  <si>
    <t>Доля студентов профессиональных образовательных организаций, обучающихся по образовательным программам, в реализации которых участвуют работодатели (включая организацию учебной и производственной практики, предоставление оборудования и материалов, участие в разработке образовательных программ, оценке результатов их освоения и проведении учебных занятий), в общей численности студентов профессиональных образовательных организаций</t>
  </si>
  <si>
    <t>2.3.</t>
  </si>
  <si>
    <t>Доля профессиональных образовательных организаций, в которых обеспечены условия для получения среднего профессионального образования инвалидами и лицами с ограниченными возможностями здоровья, в том числе с использованием дистанционных образовательных технологий, в общем количестве таких организаций</t>
  </si>
  <si>
    <t>2.4.</t>
  </si>
  <si>
    <t>Доля профессиональных образовательных организаций, в которых осуществляется подготовка кадров по 50 наиболее перспективным и востребованным на рынке труда профессиям и специальностям, требующим среднего профессионального образования, в общем количестве профессиональных образовательных организаций</t>
  </si>
  <si>
    <t>2.5.</t>
  </si>
  <si>
    <t>Доля организаций, осуществляющих образовательную деятельность по образовательным программам среднего профессионального образования, итоговая аттестация в которых проводится в форме демонстрационного экзамена</t>
  </si>
  <si>
    <t>2.6.</t>
  </si>
  <si>
    <t>Доля обучающихся, завершающих обучение в организациях, осуществляющих образовательную деятельность по образовательным программам среднего профессионального образования, прошедших аттестацию с использованием механизма демонстрационного экзамена</t>
  </si>
  <si>
    <t>Число центров опережающей профессиональной подготовки</t>
  </si>
  <si>
    <t>2.7.</t>
  </si>
  <si>
    <t>2.8.</t>
  </si>
  <si>
    <t>Число мастерских, оснащенных современной материально-технической базой по одной из компетенций</t>
  </si>
  <si>
    <t>Доля образовательных организаций, охваченных независимой оценкой качества условий осуществления образовательной деятельности, от общего числа организаций, подлежащих проведению данной оценки, в текущем году</t>
  </si>
  <si>
    <t>2.9.</t>
  </si>
  <si>
    <t>2.10.</t>
  </si>
  <si>
    <t>Численность граждан, охваченных деятельностью Центра опережающей профессиональной подготовки (нарастающим итогом)</t>
  </si>
  <si>
    <t>2.11.</t>
  </si>
  <si>
    <t>3. Подпрограмма 4 "Обеспечение реализации государственной программы и прочих мероприятий к ней"</t>
  </si>
  <si>
    <t>Количество проведенных процедур лицензирования образовательной деятельности</t>
  </si>
  <si>
    <t>ед.</t>
  </si>
  <si>
    <t>3.1.</t>
  </si>
  <si>
    <t>Доля проведенных плановых проверок в общем количестве запланированных проверок</t>
  </si>
  <si>
    <t>3.2.</t>
  </si>
  <si>
    <t>Доля юридических лиц, в отношении которых органами государственного контроля (надзора) были проведены проверки (в общем количестве юридических лиц, осуществляющих деятельность на территории субъекта Российской Федерации, деятельность которых подлежит государственному контролю (надзору))</t>
  </si>
  <si>
    <t>3.3.</t>
  </si>
  <si>
    <t>3.4.</t>
  </si>
  <si>
    <t>Доля проведенных внеплановых проверок в общем количестве проведенных проверок</t>
  </si>
  <si>
    <t>Доля педагогических работников Пензенской области, работающих и проживающих в сельских населенных пунктах, рабочих поселках (поселках городского типа) на территории Пензенской области, а также педагогических работников образовательных организаций, вышедших на пенсию и проживающих в сельских населенных пунктах, рабочих поселках (поселках городского типа), если общий стаж их работы в сельских населенных пунктах, рабочих поселках (поселках городского типа) составляет не менее 10 лет, получивших меры социальной поддержки, от общего числа заявившегося количества педагогических работников</t>
  </si>
  <si>
    <t>3.5.</t>
  </si>
  <si>
    <t>Доля общеобразовательных организаций, оснащенных в целях внедрения цифровой образовательной среды</t>
  </si>
  <si>
    <t>3.6.</t>
  </si>
  <si>
    <t>Перевыполнение показателя за счет реализации профориентационных мероприятий федерального уровня (Шоу профессий, Проектория, Билет в будущее), мероприятий, направленных на повышение квалификации (переподготовки) мастеров производственного обучения и преподавателей спецдисциплин</t>
  </si>
  <si>
    <t>Перевыполнение показателей за счет введения «профориентационного минимума» для школ</t>
  </si>
  <si>
    <t>* финансовая оценка результата отражается в виде появления дополнительных поступлений: налоговых доходов, либо выпадающих доходов.</t>
  </si>
  <si>
    <t>...</t>
  </si>
  <si>
    <t>Подпрограмма 2 (указать наименование)</t>
  </si>
  <si>
    <t>Подпрограмма 1 (указать наименование)</t>
  </si>
  <si>
    <t>2022 год</t>
  </si>
  <si>
    <t>Краткое обоснование необходимости применения меры для достижения целей государственной программы</t>
  </si>
  <si>
    <t>Финансовая оценка результата *</t>
  </si>
  <si>
    <t>Показатель применения меры</t>
  </si>
  <si>
    <t>Наименование меры государственного регулирования</t>
  </si>
  <si>
    <t>Ответственный исполнитель государственной программы</t>
  </si>
  <si>
    <t>государственной программы Пензенской области</t>
  </si>
  <si>
    <t>применения мер правового регулирования в сфере реализации</t>
  </si>
  <si>
    <t>ОЦЕНКА</t>
  </si>
  <si>
    <t>Приложение № 16</t>
  </si>
  <si>
    <t>"Развитие образования в Пензенской области"</t>
  </si>
  <si>
    <t>Постановление Правительства Пензенской области</t>
  </si>
  <si>
    <t>Суть изменений (краткое изложение)</t>
  </si>
  <si>
    <t>Номер</t>
  </si>
  <si>
    <t>Дата принятия</t>
  </si>
  <si>
    <t>Вид нормативного правового акта</t>
  </si>
  <si>
    <t>Пензенской области за 2022 год</t>
  </si>
  <si>
    <t>о внесенных изменениях в государственную программу</t>
  </si>
  <si>
    <t>СВЕДЕНИЯ</t>
  </si>
  <si>
    <t>Приложение № 17</t>
  </si>
  <si>
    <t>51-пП</t>
  </si>
  <si>
    <t>Утверждение порядка предоставления и распределения субсидий из бюджета Пензенской области бюджетам муниципальных районов (городских округов) Пензенской области на софинансирование расходных обязательств муниципальных районов (городских округов), целями которых является создание в муниципальных районах (городских округах)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t>
  </si>
  <si>
    <t>71-пП</t>
  </si>
  <si>
    <t>Внесение изменений в порядки предоставления субсидий в части условий предоставления субсидии, результатов их предоставления, объема средств, подлежащих возврату в случае неисполнения</t>
  </si>
  <si>
    <t>125-пП</t>
  </si>
  <si>
    <t>Утверждение порядка предоставления и распределения субсидий из бюджета Пензенской области бюджетам муниципальных районов (городских округов) Пензенской области на софинансирование
расходов, возникающих при реализации регионального проекта, направленных на реализацию мероприятий по модернизации школьных систем образования</t>
  </si>
  <si>
    <t>164-пП</t>
  </si>
  <si>
    <t>Приведение объемов финансирования государственной программы в соотвветствие с бюджетной росписью на 2022 год и плановый период 2023 и 2024 годов</t>
  </si>
  <si>
    <t>500-пП</t>
  </si>
  <si>
    <t>530-пП</t>
  </si>
  <si>
    <t>Министерство образования Пензенской области</t>
  </si>
  <si>
    <t>Внесение изменений в порядки предоставления субсидий в части установки сроков подписания соглашений о предоставлении субсидий, условий их предоставления и возврата. Исключение порядка предоставления и распределения субсидий из бюджета Пензенской области бюджетам муниципальных районов Пензенской области на софинансирование расходов, возникающих при реализации муниципальных программ муниципальных районов Пензенской области, связанных с реализацией мероприятий по содействию созданию в субъектах Российской Федерации (исходя из прогнозируемой потребности) новых мест в общеобразовательных организациях, расположенных в сельской местности и поселках городского типа, в рамках реализации государственной программы "Развитие образования в Пензенской области"</t>
  </si>
  <si>
    <t>597-пП</t>
  </si>
  <si>
    <t>По тексту государственной программы слова "исполнительный орган муниципальной власти" заменены словами "исполнительно-распорядительный орган муниципального образования"</t>
  </si>
  <si>
    <t>659-пП</t>
  </si>
  <si>
    <t>Продление программы до 2027 года</t>
  </si>
  <si>
    <t>703-пП</t>
  </si>
  <si>
    <t>Приложение № 15</t>
  </si>
  <si>
    <t>о выполнении сводных показателей государственных заданий</t>
  </si>
  <si>
    <t>на оказание государственных услуг (выполнение работ)</t>
  </si>
  <si>
    <t>государственными учреждениями Пензенской области</t>
  </si>
  <si>
    <t>по государственной программе</t>
  </si>
  <si>
    <t>Наименование услуги, показателя объема услуги, подпрограммы, мероприятий</t>
  </si>
  <si>
    <t>Единица измерения объема государственной услуги</t>
  </si>
  <si>
    <t>Значение показателя объема государственной услуги</t>
  </si>
  <si>
    <t>Расходы бюджета Пензенской области на оказание государственной услуги (выполнение работы),
тыс. рублей</t>
  </si>
  <si>
    <t>Причина невыполнения сводных показателей государственных заданий на оказание государственных услуг (выполнение работ) государственными учреждениями</t>
  </si>
  <si>
    <t>план</t>
  </si>
  <si>
    <t>факт</t>
  </si>
  <si>
    <t>Сводная бюджетная роспись на 1 января отчетного года</t>
  </si>
  <si>
    <t>Сводная бюджетная роспись на 31 декабря отчетного года</t>
  </si>
  <si>
    <t>Кассовое исполнение</t>
  </si>
  <si>
    <t>Подпрограмма 1 "Развитие дошкольного, общего и дополнительного образования детей"</t>
  </si>
  <si>
    <t>Основное мероприятие 1.2 "Развитие системы общего образования, создание условий для равного доступа к качественному образованию детей с ограниченными возможностями здоровья, создание единой информационной среды образования"</t>
  </si>
  <si>
    <t>Мероприятие "Ресурсное обеспечение деятельности подведомственных общеобразовательных организаций (вечерние школы)"</t>
  </si>
  <si>
    <t>Реализация основных общеобразовательных программ среднего общего образования</t>
  </si>
  <si>
    <t>человек</t>
  </si>
  <si>
    <t>Реализация основных общеобразовательных программ основного общего образования</t>
  </si>
  <si>
    <t>Реализация основных общеобразовательных программ начального общего образования</t>
  </si>
  <si>
    <t>Мероприятие "Ресурсное обеспечение деятельности подведомственных общеобразовательных организаций (ГБНОУ ПО "Губернский лицей")"</t>
  </si>
  <si>
    <t>Реализация дополнительных общеразвивающих программ</t>
  </si>
  <si>
    <t>человеко-час</t>
  </si>
  <si>
    <t>Содержание детей. Основное общее образование</t>
  </si>
  <si>
    <t>Содержание детей. Среднее общее образование</t>
  </si>
  <si>
    <t>Организация и проведение олимпиад, конкурсов, мероприятий, направленных на выявление и развитие у обучающихся интеллектуальных и творческих способностей, способностей к занятиям физической культурой и спортом, интереса к научной (научно-исследовательской) деятельности, творческой деятельности, физкультурно-спортивной деятельности</t>
  </si>
  <si>
    <t xml:space="preserve">Единица </t>
  </si>
  <si>
    <t>Мероприятие "Ресурсное обеспечение  подведомственных организаций (для обучения по адаптированным образовательным программам)"</t>
  </si>
  <si>
    <t>Содержание детей. Начальное общее образование</t>
  </si>
  <si>
    <t xml:space="preserve">Присмотр и уход </t>
  </si>
  <si>
    <t>Содержание и воспитание детей-сирот и детей, оставшихся без попечения родителей, детей, находящихся в трудной жизненной ситуации</t>
  </si>
  <si>
    <t>Мероприятие "Ресурсное обеспечение деятельности ГБУ ПО "Центр психолого-педагогической, медицинской и социальной помощи Пензенской области"</t>
  </si>
  <si>
    <t>Психолого-медико-педагогическое обследование детей. Дошкольное образование</t>
  </si>
  <si>
    <t>Психолого-медико-педагогическое обследование детей. Начальное общее образование</t>
  </si>
  <si>
    <t>Психолого-медико-педагогическое обследование детей. Основное общее образование</t>
  </si>
  <si>
    <t>Психолого-медико-педагогическое обследование детей. Среднее общее образование</t>
  </si>
  <si>
    <t>Коррекционно-развивающая, компенсирующая и логопедическая помощь обучающимся. Дошкольное образование</t>
  </si>
  <si>
    <t>Психолого-педагогическое консультирование обучающихся, их родителей (законных представителей) и педагогических работников. Дошкольное образование</t>
  </si>
  <si>
    <t>Психолого-педагогическое консультирование обучающихся, их родителей (законных представителей) и педагогических работников. Начальное общее образование</t>
  </si>
  <si>
    <t>Психолого-педагогическое консультирование обучающихся, их родителей (законных представителей) и педагогических работников. Основное общее образование</t>
  </si>
  <si>
    <t>Психолого-педагогическое консультирование обучающихся, их родителей (законных представителей) и педагогических работников. Среднее общее образование</t>
  </si>
  <si>
    <t>Человеко-час</t>
  </si>
  <si>
    <t>Подготовка граждан,выразивших желание принять детей-сирот и детей, осатвшихся без попечения родителей, на семейные формы устройства</t>
  </si>
  <si>
    <t>Оказание консультативной, психологической, педагогической, юридической, социальной и иной помощи лицам , усыновившим (удочерившим) или принявшим под опеку (попечительство) ребенка</t>
  </si>
  <si>
    <t>Организация общественно-значимых мероприятий в сфере образования, науки и молодежной политики</t>
  </si>
  <si>
    <t xml:space="preserve"> Организация мероприятий, направленных на профилактику асоциального и деструктивного поведения подростков и молодежи, поддержка детей и молодежи, находящейся в социально-опасном положении</t>
  </si>
  <si>
    <t>Методическое обеспечение образовательной деятельности</t>
  </si>
  <si>
    <t>Основное мероприятие 1.3 "Развитие системы дополнительного образования детей"</t>
  </si>
  <si>
    <t>Мероприятие "Ресурсное обеспечение деятельности подведомственных организаций, предоставляющих дополнительное образование для детей"</t>
  </si>
  <si>
    <t>единица</t>
  </si>
  <si>
    <t>Организация отдыха детей и молодежи</t>
  </si>
  <si>
    <t>человеко-день</t>
  </si>
  <si>
    <t>Предоставление спортивных помещений и плавательных дорожек обучающимся муниципальных общеобразовательных организаций в рамках реализации программ начального общего, основного общего и среднего общего образования</t>
  </si>
  <si>
    <t xml:space="preserve">единица </t>
  </si>
  <si>
    <t>Основное мероприятие 1.4 "Реализация государственной политики в сфере защиты детей-сирот и детей, оставшихся без попечения родителей"</t>
  </si>
  <si>
    <t>Мероприятие "Ресурсное обеспечение деятельности ГБУ "Спасский детский дом"</t>
  </si>
  <si>
    <t xml:space="preserve">человеко-час </t>
  </si>
  <si>
    <t>Подпрограмма 2 "Комплексная модернизация системы профессионального образования Пензенской области"</t>
  </si>
  <si>
    <t>Основное мероприятие 2.1 "Формирование эффективной территориально-отраслевой организации ресурсов системы профессионального образования, ориентированной на потребности перспективного регионального рынка труда"</t>
  </si>
  <si>
    <t>Мероприятие "Ресурсное обеспечение деятельности организаций профессионального образования"</t>
  </si>
  <si>
    <t xml:space="preserve">Осуществление издательской деятельности </t>
  </si>
  <si>
    <t>штука</t>
  </si>
  <si>
    <t xml:space="preserve">Реализация инновационных образовательных проектов, программ и внедрения их результатов в практику
</t>
  </si>
  <si>
    <t xml:space="preserve">Организация общественно значимых мероприятий в сфере образования, науки и молодежной политики
</t>
  </si>
  <si>
    <t xml:space="preserve">Организация отдыха детей и молодежи
</t>
  </si>
  <si>
    <t xml:space="preserve">Реализация основных профессиональных образовательных программ профессионального обучения - программ профессиональной подготовки по профессиям рабочих, должностям служащих
</t>
  </si>
  <si>
    <t xml:space="preserve">Реализация образовательных программ среднего профессионального образования - программ подготовки специалистов среднего звена
</t>
  </si>
  <si>
    <t xml:space="preserve">Реализация образовательных программ среднего профессионального образования - программ подготовки квалифицированных рабочих, служащих
</t>
  </si>
  <si>
    <t xml:space="preserve">Реализация дополнительных общеразвивающих программ
</t>
  </si>
  <si>
    <t>Мероприятие "Ресурсное обеспечение центра опережающей профессиональной подготовки"</t>
  </si>
  <si>
    <t>Реализация инновационных образовательных проектов, программ и внедрения их результатов в практику</t>
  </si>
  <si>
    <t>-</t>
  </si>
  <si>
    <t>Проведение мониторинга</t>
  </si>
  <si>
    <t>Научно-методическое обеспечение</t>
  </si>
  <si>
    <t>Ведение информационных ресурсов и баз данных</t>
  </si>
  <si>
    <t>Организация общественно-значимых мероприятий в сфере образования науки и молодежной политики</t>
  </si>
  <si>
    <t>Основное мероприятие 2.5 "Повышение статуса педагогических кадров путем совершенствования системы профессионального обучения и дополнительного профессионального образования"</t>
  </si>
  <si>
    <t>Мероприятие "Ресурсное обеспечение деятельности ГАОУ ДПО "Институт регионального профессионального обучения и дополнительного профессионального образования"</t>
  </si>
  <si>
    <t>Реализация дополнительных профессиональных программ повышения квалификации</t>
  </si>
  <si>
    <t>Оценка качества образования</t>
  </si>
  <si>
    <t>Проведение социологических исследований и опросов общественного мнения</t>
  </si>
  <si>
    <t>Организационное и технологическое сопровождение государственное итоговой аттестации по программам основного общего образования</t>
  </si>
  <si>
    <t>Организационное и технологическое сопровождение государственное итоговой аттестации по программам среднего общего образования</t>
  </si>
  <si>
    <t>Осуществление издательской деятельности</t>
  </si>
  <si>
    <t>Штук</t>
  </si>
  <si>
    <t>"Развитие образования в Пензенской области" за 2022 год</t>
  </si>
  <si>
    <t>По тексту порядка предоставления и распределения иных межбюджетных трансфертов из бюджета Пензенской области бюджетам муниципальных районов (городских округов) Пензенской области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Пензенской области
 слова "муниципальных общеобразовательных организаций Пензенской области" заменены словами "муниципальных образовательных организаций Пензенской области,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слово "общеобразовательных" заменено словом "образовательных"</t>
  </si>
  <si>
    <t>779-пП</t>
  </si>
  <si>
    <t>Признаны утратившими силу: Порядок предоставления и распределения субсидий из бюджета Пензенской области бюджетам муниципальных районов (городских округов) Пензенской области на софинансирование расходов, возникающих при реализации муниципальных программ муниципальных районов (городских округов) Пензенской области, на реализацию мероприятий по созданию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 Порядок предоставления и распределения субсидии из бюджета Пензенской области бюджетам муниципальных районов Пензенской области на расходы по доведению до сметной стоимости строительства объектов дошкольного образования согласно проектной документации</t>
  </si>
  <si>
    <t>873-пП</t>
  </si>
  <si>
    <t>Утверждение Порядка предоставления и распределения субсидий из бюджета Пензенской области бюджетам муниципальных районов и городских округов Пензенской области на модернизацию пищеблоков в муниципальных общеобразовательных организациях, реализующих программы начального общего, основного общего и среднего общего образования</t>
  </si>
  <si>
    <t>978-пП</t>
  </si>
  <si>
    <t>В Порядке предоставления и распределения иных межбюджетных трансфертов из бюджета Пензенской области бюджетам муниципальных районов (городских округов) Пензенской области на 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Пензенской области,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слова "Пенсионный фонд Российской Федерации на обязательное пенсионное страхование, Фонд социального страхования Российской Федерации на обязательное социальное страхование на случай временной нетрудоспособности" заменены словами "Фонд пенсионного и социального страхования Российской Федерации по обязательному пенсионному страхованию, обязательному социальному страхованию на случай временной нетрудоспособности"</t>
  </si>
  <si>
    <t>985-пП</t>
  </si>
  <si>
    <t>1136-пП</t>
  </si>
  <si>
    <t>Утверждение стоимости одного горячего питания (условного (минимального) набора продуктов питания) на одного обучающегося по программам начального общего образования на 2023 год</t>
  </si>
  <si>
    <t>1166-пП</t>
  </si>
  <si>
    <t>Внесение в перечень основных мероприятий и мероприятий государственной программы наименования мероприятий национального проекта на 2023 год</t>
  </si>
  <si>
    <t>1208-пП</t>
  </si>
  <si>
    <t>Приведение в соответствие целевых показателей государственной программы с показателями, установленными соглашениями о реализации региональных проектов, и приведение в соответствие показателей государственных заданий, утвержденных приложением к государственной программе, с государственными заданиями учреждений</t>
  </si>
  <si>
    <t>Оценка по подпрограмме 2</t>
  </si>
  <si>
    <t>Оценка по подпрограмме 1</t>
  </si>
  <si>
    <t>1.1.1.</t>
  </si>
  <si>
    <t xml:space="preserve">факт                                                                                                                                                                                                      </t>
  </si>
  <si>
    <t xml:space="preserve">план </t>
  </si>
  <si>
    <t>Объем финансовых средств , тыс. руб.</t>
  </si>
  <si>
    <t>Показатели реализации мероприятий</t>
  </si>
  <si>
    <t>Ответственный исполнитель, соисполнитель</t>
  </si>
  <si>
    <t xml:space="preserve">Наименование мероприятий </t>
  </si>
  <si>
    <t xml:space="preserve">эффективности реализации государственной программы Пензенской области </t>
  </si>
  <si>
    <t>ОЦЕНКА по подпрограмме 2</t>
  </si>
  <si>
    <t>ОЦЕНКА по подпрограмме 1</t>
  </si>
  <si>
    <t xml:space="preserve">ОЦЕНКА по государственной программе </t>
  </si>
  <si>
    <r>
      <t xml:space="preserve">факт
</t>
    </r>
    <r>
      <rPr>
        <sz val="11"/>
        <rFont val="Times New Roman"/>
        <family val="1"/>
        <charset val="204"/>
      </rPr>
      <t>ЗПп/пф
ЗПгпф</t>
    </r>
  </si>
  <si>
    <r>
      <t xml:space="preserve">план
</t>
    </r>
    <r>
      <rPr>
        <sz val="11"/>
        <rFont val="Times New Roman"/>
        <family val="1"/>
        <charset val="204"/>
      </rPr>
      <t>ЗПп/пп
ЗПгпп</t>
    </r>
  </si>
  <si>
    <r>
      <t xml:space="preserve">VIII. Оценка эффективности реализации гоударственной программы                                                                                                           </t>
    </r>
    <r>
      <rPr>
        <sz val="11"/>
        <rFont val="Times New Roman"/>
        <family val="1"/>
        <charset val="204"/>
      </rPr>
      <t xml:space="preserve">ЭРгп = 0,5*СРгп+0,5*∑(ЭРп/п * kj) </t>
    </r>
  </si>
  <si>
    <r>
      <t xml:space="preserve">Коэффициент значимости подпрограммы для достижения целей государственной программы                                                           </t>
    </r>
    <r>
      <rPr>
        <sz val="11"/>
        <rFont val="Times New Roman"/>
        <family val="1"/>
        <charset val="204"/>
      </rPr>
      <t>kj = Фj/Ф</t>
    </r>
  </si>
  <si>
    <r>
      <t xml:space="preserve">Объем фактических расходов из бюджета Пензенской области, тыс. руб.
</t>
    </r>
    <r>
      <rPr>
        <sz val="11"/>
        <rFont val="Times New Roman"/>
        <family val="1"/>
        <charset val="204"/>
      </rPr>
      <t>Фj (Ф)</t>
    </r>
  </si>
  <si>
    <r>
      <t xml:space="preserve">VII. Степень достижения целей и решения задач государственной программы                                                                                  </t>
    </r>
    <r>
      <rPr>
        <sz val="11"/>
        <rFont val="Times New Roman"/>
        <family val="1"/>
        <charset val="204"/>
      </rPr>
      <t xml:space="preserve">СДгппз=ЗПгпф/ЗПгпп (СДгппз=ЗПгпп/ЗПгпф)                                                                                                                               СРгп = ∑СДгппз/N  </t>
    </r>
  </si>
  <si>
    <r>
      <t xml:space="preserve">VI. Оценка эффективности реализации подпрограммы </t>
    </r>
    <r>
      <rPr>
        <sz val="11"/>
        <rFont val="Times New Roman"/>
        <family val="1"/>
        <charset val="204"/>
      </rPr>
      <t xml:space="preserve">ЭРп/п=СРп/п*Эис </t>
    </r>
  </si>
  <si>
    <r>
      <t xml:space="preserve">V. Степень достижения целей и решения задач подпрограмм, входящих в государственную программу </t>
    </r>
    <r>
      <rPr>
        <sz val="11"/>
        <rFont val="Times New Roman"/>
        <family val="1"/>
        <charset val="204"/>
      </rPr>
      <t>СДп/ппз=ЗПп/пф/ЗПп/пп (СДп/ппз=ЗПп/пп/ЗПп/пф)                                                                                                                                                                                       СРп/п = ∑СДп/ппз /N</t>
    </r>
  </si>
  <si>
    <t>Ед. измер.</t>
  </si>
  <si>
    <t>эффективности реализации государственной программы Пензенской области</t>
  </si>
  <si>
    <t xml:space="preserve"> Подпрограмма 1 «Развитие дошкольного, общего и дополнительного образования детей»</t>
  </si>
  <si>
    <t>Основное мероприятие 1.1 «Развитие системы дошкольного бразования»</t>
  </si>
  <si>
    <t>Министерство образования Пензенской области, органы местного самоуправления муниципальных районов (городских округов) (по согласованию)</t>
  </si>
  <si>
    <t>1) 20;
2) 50;
3) 70</t>
  </si>
  <si>
    <t>1.1.2</t>
  </si>
  <si>
    <t>Субвенция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(администрирование)</t>
  </si>
  <si>
    <t>1.1.3</t>
  </si>
  <si>
    <t>Предоставление субвенции на исполнение отдельных государственных полномочий в сфере образования по финансированию муниципальных дошкольных образовательных организаций и частных дошкольных образовательных организаций</t>
  </si>
  <si>
    <t>1.1.4</t>
  </si>
  <si>
    <t>Предоставление субвенции на исполнение отдельных государственных полномочий в сфере образования по финансированию муниципальных дошкольных образовательных организаций и частных дошкольных образовательных организаций (администрирование)</t>
  </si>
  <si>
    <t>1.1.5</t>
  </si>
  <si>
    <t>Проведение областного конкурса "Лучший воспитатель образовательной организации"</t>
  </si>
  <si>
    <t>1.2</t>
  </si>
  <si>
    <t>Основное мероприятие 1.2 «Развитие системы общего образования, создание условий для равного доступа к качественному образованию детей с ограниченными возможностями здоровья, создание единой информационной среды образования»</t>
  </si>
  <si>
    <t>1.2.1</t>
  </si>
  <si>
    <t>Ресурсное обеспечение деятельности общеобразовательных организаций (вечерние школы)</t>
  </si>
  <si>
    <t>Министерство образования Пензенской области, государственные образовательные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</si>
  <si>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1.2.2</t>
  </si>
  <si>
    <t>Министерство образования Пензенской области, ГБНОУ ПО "Губернский лицей"</t>
  </si>
  <si>
    <t>Ресурсное  обеспечение деятельности общеобразовательных организаций (ГБНОУ ПО "Губернский лицей")</t>
  </si>
  <si>
    <t>1.2.3</t>
  </si>
  <si>
    <t>Ресурсное  обеспечение деятельности общеобразовательных  организаций (для обучения по адаптированным образовательным программам)</t>
  </si>
  <si>
    <t>Министерство образования Пензенской области, государственные образовательные организации Пензенской области, главным распорядителем бюджетных средств которых является Министерство образования Пензенской области</t>
  </si>
  <si>
    <t>1.2.4</t>
  </si>
  <si>
    <t>Ресурсное  обеспечение деятельности ГБУ ПО "Центр психолого-педагогической, медицинской и социальной помощи Пензенской области"</t>
  </si>
  <si>
    <t>Министерство образования Пензенской области, ГБУ ПО "Центр психолого-педагогической, медицинской и социальной помощи Пензенской области"</t>
  </si>
  <si>
    <t>1.2.5</t>
  </si>
  <si>
    <t>Субвенция на исполнение отдельных государственных полномочий в сфере образования по финансированию муниципальных общеобразовательных организаций</t>
  </si>
  <si>
    <t>1.2.6</t>
  </si>
  <si>
    <t>Субвенция на исполнение отдельных государственных полномочий в сфере образования 
по финансированию муниципальных общеобразовательных организаций (администрирование)</t>
  </si>
  <si>
    <t>1.2.7</t>
  </si>
  <si>
    <t>Проведение регионального этапа всероссийского конкурса "Учитель года" и участие во всероссийском этапе</t>
  </si>
  <si>
    <t>Министерство образования Пензенской области, государственные образовательные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</si>
  <si>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1.2.9</t>
  </si>
  <si>
    <t>Проведение мероприятий, направленных на подготовку, участие и поддержку одаренных детей,  в том числе организация и проведение региональных олимпиад по общеобразовательным предметам, научно-практических конференций, учебных сборов, участие команды Пензенской области во всероссийских и международных олимпиадах, а также предоставление единовременных денежных выплат победителям и призерам заключительного этапа всероссийской олимпиады школьников и педагогам, их подготовившим (Порядок предоставления единовременной денежной выплаты устанавливается  Министерством образования Пензенской области)</t>
  </si>
  <si>
    <t>21;0</t>
  </si>
  <si>
    <t>21;9</t>
  </si>
  <si>
    <t>1.2.12</t>
  </si>
  <si>
    <t>Обучение детей-инвалидов в общеобразовательных организациях, осуществляющих образовательную деятельность по адаптированным основным программам, расположенных на территории других субъектов Российской Федерации, в соответствии с частью 4 статьи 5 Закона Пензенской области от 30.06.2009 № 1752-ЗПО «О реализации основных гарантий прав и законных интересов ребенка в Пензенской области» (с последующими изменениями)</t>
  </si>
  <si>
    <t xml:space="preserve">Министерство образования Пензенской области
</t>
  </si>
  <si>
    <t>1.2.14</t>
  </si>
  <si>
    <t>Мероприятия по организации деятельности школьных спортивных клубов по футболу в муниципальных общеобразовательных организациях Пензенской области</t>
  </si>
  <si>
    <t>1.2.15</t>
  </si>
  <si>
    <t>Обеспечение печатными изданиями "Дневник школьника Пензенской области" муниципальных районов и городских округов Пензенской области</t>
  </si>
  <si>
    <t>1.2.23</t>
  </si>
  <si>
    <t xml:space="preserve">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</si>
  <si>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и городских округов (по согласованию); Министерство физической культуры и спорта Пензенской области, функции и полномочия учредителя в отношении которых осуществляет Министерство физической культуры и спорта Пензенской области</t>
  </si>
  <si>
    <t>1.2.24</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</si>
  <si>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</si>
  <si>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и городских округов (по согласованию)</t>
  </si>
  <si>
    <t>1.2.28</t>
  </si>
  <si>
    <t>Субвенции на осуществление государственных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 осваивающих образовательные программы начального общего, основного общего и среднего общего образования на дому в соответствии с Законом Пензенской области от 04.07.2013 № 2413-ЗПО «Об образовании в Пензенской области»</t>
  </si>
  <si>
    <t>Министерство образования Пензенской области, органы местного самоуправления муниципальных районов и городских округов (по согласованию)</t>
  </si>
  <si>
    <t>1.2.29</t>
  </si>
  <si>
    <t>Выплаты на осуществление государственных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 осваивающих образовательные программы начального общего, основного общего и среднего общего образования на дому в соответствии с Законом Пензенской области от 04.07.2013 № 2413-ЗПО «Об образовании в Пензенской области»</t>
  </si>
  <si>
    <t>1.2.30</t>
  </si>
  <si>
    <t>Модернизация школьных систем образования в государственных общеобразовательных организациях</t>
  </si>
  <si>
    <t>Министерство строительства и дорожного хозяйства Пензенской области, 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и Министерство строительства и дорожного хозяйства Пензенской области</t>
  </si>
  <si>
    <t>1.2.31</t>
  </si>
  <si>
    <t>Субсидия на реализацию мероприятий по модернизации школьных систем образования в муниципальных общеобразовательных организациях</t>
  </si>
  <si>
    <t>Министерство строительства и дорожного хозяйства Пензенской области, Министерство образования Пензенской области, органы местного самоуправления муниципальных районов и городских округов (по согласованию)</t>
  </si>
  <si>
    <t>1.2.32</t>
  </si>
  <si>
    <t>Расходы на организацию изучения истории Пензенского края, издание научной литературы и приобретение учебно-методического пособия</t>
  </si>
  <si>
    <t>Министерство образования Пензенской области,ГАОУ ДПО "Институт регионального развития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</si>
  <si>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1)1;
2)1000;
3)10000</t>
  </si>
  <si>
    <t xml:space="preserve">1)1;
2)1000;
3)10000
</t>
  </si>
  <si>
    <t>1.2.33</t>
  </si>
  <si>
    <t>Модернизация пищеблоков в муниципальных общеобразовательных организациях, реализующих программы начального общего, основного общего и среднего 
общего образования</t>
  </si>
  <si>
    <t>1.3</t>
  </si>
  <si>
    <t>Основное мероприятие 1.3 «Развитие системы дополнительного образования детей»</t>
  </si>
  <si>
    <t>1.3.2</t>
  </si>
  <si>
    <t>Ресурсное  обеспечение деятельности организаций, предоставляющих  дополнительное образование для  детей</t>
  </si>
  <si>
    <t>1.3.4</t>
  </si>
  <si>
    <t>Функционирование детского технопарка АНО ДО "Кванториум НЭЛ" и мобильных технопарков АНО ДО "Кванториум НЭЛ"</t>
  </si>
  <si>
    <t>Министерство образования Пензенской области, АНО ДО "Кванториум НЭЛ"</t>
  </si>
  <si>
    <t>1.3.6</t>
  </si>
  <si>
    <t>Поддержка системы массовых мероприятий по различным направлениям образования</t>
  </si>
  <si>
    <t>1.4</t>
  </si>
  <si>
    <t>Основное мероприятие 1.4 «Реализация государственной политики в сфере защиты детей-сирот и детей, оставшихся без попечения родителей»</t>
  </si>
  <si>
    <t>1.4.1</t>
  </si>
  <si>
    <t>Ресурсное  обеспечение деятельности ГБУ ПО "Спасский детский дом"</t>
  </si>
  <si>
    <t>Министерство образования Пензенской области, государственные образовательные организации Пензенской области для детей-сирот и детей, оставшихся без попечения родителей, функции и полномочия учредителя в отношении которых осуществляет Министерство образования Пензенской области</t>
  </si>
  <si>
    <t>1.4.2</t>
  </si>
  <si>
    <t xml:space="preserve">Субвенция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 </t>
  </si>
  <si>
    <t>1.4.3</t>
  </si>
  <si>
    <t>Субвенция на исполнение государственных полномочий по организации и осуществлению деятельности по опеке и попечительству</t>
  </si>
  <si>
    <t>1.4.4</t>
  </si>
  <si>
    <t>Участие во всероссийских и окружных мероприятиях, проведение региональных мероприятий с целью интеграции детей-сирот и детей, оставшихся без попечения родителей, детей-инвалидов, детей с ограниченными возможностями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</si>
  <si>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</si>
  <si>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1.4.5</t>
  </si>
  <si>
    <t>Награждение участников и победителя финала областного конкурса "Успешная семья"</t>
  </si>
  <si>
    <t>1.4.7</t>
  </si>
  <si>
    <t>Выплаты, установленные Законом Пензенской области от 12.09.2006 № 1098-ЗПО «О мерах социальной поддержки детей-сирот и детей, оставшихся без попечения родителей, лиц из числа детей-сирот и детей, оставшихся без попечения родителей, а также лиц, потерявших в период обучения обоих родителей или единственного родителя, проживающих на территории Пензенской области»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</si>
  <si>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</si>
  <si>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1.6. (Н03-1)</t>
  </si>
  <si>
    <t>Региональный проект "Современная школа"</t>
  </si>
  <si>
    <t>1.6.2</t>
  </si>
  <si>
    <t>Модернизация  инфраструктуры общего образования (проведение капитального ремонта, реконструкции, строительства (пристроя к зданиям) зданий школ, возврат в систему общего образования зданий, используемых не по назначению, приобретение (выкуп), аренда зданий и помещений), в том числе оснащение (переоснащение) новых мест</t>
  </si>
  <si>
    <t>Министерство образования Пензенской области, органы местного самоуправления муниципальных районов и городских округов (по согласованию), Департамент градостроительства и архитектуры Пензенской области, Министерство строительства и дорожного хозяйства Пензенской области</t>
  </si>
  <si>
    <t>1.6.5</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</si>
  <si>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</si>
  <si>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1.6.6</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</si>
  <si>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</si>
  <si>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Министерство образования Пензенской области; государственные организации, функции и полномочия учредителя в отношении которых осуществляет Министерство образования Пензенской области</t>
  </si>
  <si>
    <t>1.6.7</t>
  </si>
  <si>
    <t>Создание детских технопарков "Кванториум"</t>
  </si>
  <si>
    <t>Министерство образования Пензенской области; государственные организации,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и городских округов (по согласованию)</t>
  </si>
  <si>
    <t>1.6.8</t>
  </si>
  <si>
    <t>Государственная поддержка некоммерческих организаций в целях оказания психолого-педагогической, методической и консультативной помощи гражданам, имеющим детей</t>
  </si>
  <si>
    <t>1.6.9</t>
  </si>
  <si>
    <t>Создание новых мест в общеобразовательных организациях в связи с ростом числа обучающихся, вызванным демографическим фактором</t>
  </si>
  <si>
    <t>1.6.10</t>
  </si>
  <si>
    <t>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</si>
  <si>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1.6.11</t>
  </si>
  <si>
    <t>Создание новых мест в общеобразовательных организациях при осуществлении капитальных вложений в объекты капитального строительства</t>
  </si>
  <si>
    <t>Министерство образования Пензенской области, Министерство строительства и дорожного хозяйства Пензенской области, администрация Пензенского района</t>
  </si>
  <si>
    <t>1.7. (Н03-2)</t>
  </si>
  <si>
    <t>Региональный проект "Успех каждого ребенка"</t>
  </si>
  <si>
    <t>1.7.2</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</si>
  <si>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</si>
  <si>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Министерство образования Пензенской области, органы местного самоуправления муниципальных районов (по согласованию)
</t>
  </si>
  <si>
    <t>1)-;
2)-;
3)13;
4)-;
5)13;
6)-.</t>
  </si>
  <si>
    <t>1.7.7</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</si>
  <si>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</si>
  <si>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</si>
  <si>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r>
      <t xml:space="preserve">II. Степень реализации мероприятия  </t>
    </r>
    <r>
      <rPr>
        <sz val="10"/>
        <rFont val="Times New Roman"/>
        <family val="1"/>
        <charset val="204"/>
      </rPr>
      <t>СРм=Мв/М</t>
    </r>
  </si>
  <si>
    <r>
      <t xml:space="preserve">III. Оценка степени соответствия запланированному уровню затрат </t>
    </r>
    <r>
      <rPr>
        <sz val="10"/>
        <rFont val="Times New Roman"/>
        <family val="1"/>
        <charset val="204"/>
      </rPr>
      <t>ССуз=Зф/Зп</t>
    </r>
  </si>
  <si>
    <r>
      <t xml:space="preserve">IV. Оценка эффективности использования средств бюджета Пензенской области </t>
    </r>
    <r>
      <rPr>
        <sz val="10"/>
        <rFont val="Times New Roman"/>
        <family val="1"/>
        <charset val="204"/>
      </rPr>
      <t>Эис=СРм/Ссуз</t>
    </r>
  </si>
  <si>
    <t>Субвенция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</si>
  <si>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2</t>
  </si>
  <si>
    <t>Подпрограмма 2 «Комплексная модернизация системы профессионального образования Пензенской области»</t>
  </si>
  <si>
    <t>2.1</t>
  </si>
  <si>
    <t>Основное мероприятие 2.1 «Формирование эффективной территориально-отраслевой организации ресурсов системы профессионального образования, ориентированной на потребности перспективного регионального рынка труда»</t>
  </si>
  <si>
    <t>2.1.1</t>
  </si>
  <si>
    <t>Ресурсное обеспечение деятельности организаций профессионального образования</t>
  </si>
  <si>
    <t>2.1.2</t>
  </si>
  <si>
    <t>Обновление и совершенствование материально-технической базы профессиональных образовательных организаций</t>
  </si>
  <si>
    <t>2.1.3</t>
  </si>
  <si>
    <t>Ресурсное обеспечение центров цифрового образования "IT-куб" государственных автономных профессиональных образовательных учреждений Пензенской области</t>
  </si>
  <si>
    <t>2.1.4</t>
  </si>
  <si>
    <t>Ресурсное обеспечение центра опережающей профессиональной подготовки</t>
  </si>
  <si>
    <t>2.1.5</t>
  </si>
  <si>
    <t>Обеспечение выплат ежемесячного денежного вознаграждения за классное руководство педагогическим работникам организаций среднего профессионального образования, реализующих образовательные программы подготовки квалифицированных рабочих, служащих и подготовки специалистов среднего звена на базе основного общего образования, в том числе адаптированные программы, на которых возложено исполнение функций классного руководства в группах 1 и 2 курсов</t>
  </si>
  <si>
    <t>2.1.7</t>
  </si>
  <si>
    <t>Выплата стипендий студентам, обучающимся по очной форме обучения в государственных профессиональных образовательных организациях Пензенской области за счет бюджетных ассигнований бюджета Пензенской области, а также оказание материальной поддержки нуждающимся обучающимся</t>
  </si>
  <si>
    <t>2.1.8</t>
  </si>
  <si>
    <t>Обеспечение питанием лиц, получающих среднее профессиональное образование по программам подготовки квалифицированных рабочих, служащих по очной форме обучения в профессиональных образовательных организациях, и обучающихся в профессиональной образовательной организации из числа выпускников организаций Пензенской области, осуществляющих образовательную деятельность по адаптированным основным общеобразовательным программам для обучающихся с умственной отсталостью</t>
  </si>
  <si>
    <t>2.1.9</t>
  </si>
  <si>
    <t>Выплаты, установленные Законом Пензенской области от 04.07.2013 № 2413-ЗПО «Об образовании в Пензенской области»</t>
  </si>
  <si>
    <t>2.1.10</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</si>
  <si>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</si>
  <si>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Министерство физической культуры и спорта Пензенской области, государственные организации Пензенской области, функции и полномочия учредителя в отношении которых осуществляет Министерство физической культуры и спорта Пензенской области, Министерство культуры и туризма Пензенской области,  государственные организации Пензенской области, функции и полномочия учредителя в отношении которых осуществляет Министерство культуры и туризма Пензенской области, Министерство труда, социальной защиты и демографии Пензенской области, государственные организации Пензенской области, функции и полномочия учредителя в отношении которых осуществляет Министерство труда, социальной защиты и демографии Пензенской области, Министерство здравоохранения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здравоохранения Пензенской области</t>
  </si>
  <si>
    <t>2.4. (Н03-6)</t>
  </si>
  <si>
    <t>Региональный проект "Молодые профессионалы (Повышение конкурентоспособности профессионального образования)"</t>
  </si>
  <si>
    <t>2.4.4</t>
  </si>
  <si>
    <t>Создание условий для повышения практикоориентированности образовательных программ, в том числе для внедрения адаптивных и гибких образовательных программ</t>
  </si>
  <si>
    <t>1) 70; 2) 100; 3) 50</t>
  </si>
  <si>
    <t>2.4.5</t>
  </si>
  <si>
    <t>Создание (обновление) материально-технической базы образовательных организаций, реализующих программы среднего профессионального образования</t>
  </si>
  <si>
    <t>2.5</t>
  </si>
  <si>
    <t>Основное мероприятие 2.5 «Повышение статуса педагогических кадров путем совершенствования системы профессионального обучения и дополнительного профессионального образования»</t>
  </si>
  <si>
    <t>2.5.1</t>
  </si>
  <si>
    <t>Проведение аттестации в целях установления квалификационной категории педагогических работников организаций, осуществляющих образовательную деятельность и находящихся 
в ведении Пензенской области, педагогических работников муниципальных и частных организаций, осуществляющих образовательную деятельность</t>
  </si>
  <si>
    <t>Министерство образования Пензенской области, ГАОУ ДПО "Институт регионального развития Пензенской области"</t>
  </si>
  <si>
    <t>2.5.2</t>
  </si>
  <si>
    <t>Проведение прочих мероприятий, исследований и мониторингов в сфере образования</t>
  </si>
  <si>
    <t>1) 100
2) 2</t>
  </si>
  <si>
    <t>2.5.3</t>
  </si>
  <si>
    <t>Ресурсное обеспечение деятельности ГАОУ ДПО "Институт регионального развития Пензенской области"</t>
  </si>
  <si>
    <t>2.5.4</t>
  </si>
  <si>
    <t>Осуществление денежных выплат молодым специалистам (педагогическим работникам государственных (муниципальных) образовательных организаций)</t>
  </si>
  <si>
    <t>Министерство образования Пензенской области, органы местного самоуправления муниципальных районов (городских округов) (по согласованию)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</si>
  <si>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2.5.5</t>
  </si>
  <si>
    <t>Предоставление гражданину в период обучения в организации, осуществляющей образовательную деятельность по образовательным программам среднего профессионального и высшего образований, мер поддержки. Порядок предоставления мер поддержки устанавливается Министерством образования Пензенской области по результатам отбора граждан, поступающих на обучение по образовательным программам среднего профессионального и высшего образования, и заключивших договора о целевом обучении на территории Пензенской области в целях подготовки высококвалифицированных педагогических кадров в сфере образования</t>
  </si>
  <si>
    <t>2.5.8</t>
  </si>
  <si>
    <t>Награждение победителей областного конкурса для педагогических работников, преподающих дисциплины сферы информационных технологий</t>
  </si>
  <si>
    <t>4</t>
  </si>
  <si>
    <t>Подпрограмма 4 «Обеспечение реализации государственной программы и прочих мероприятий к ней»</t>
  </si>
  <si>
    <t>4.1</t>
  </si>
  <si>
    <t>Основное мероприятие 4.1 
«Обеспечение реализации мероприятий государственной программы»</t>
  </si>
  <si>
    <t>4.1.2</t>
  </si>
  <si>
    <t>Обеспечение деятельности аппарата Министерства образования Пензенской области</t>
  </si>
  <si>
    <t>4.1.4</t>
  </si>
  <si>
    <t>Субвенции на исполнение государственных полномочий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населенных пунктах, рабочих поселках (поселках городского типа) на территории Пензенской области, а также педагогическим работникам образовательных организаций, достигшим возраста для мужчин 60 лет, для женщин 55 лет либо ранее достижения этого возраста при возникновении права на досрочную страховую пенсию по старости или установлении (назначении) им досрочной страховой пенсии по старости, страховой пенсии по инвалидности в соответствии с Федеральным законом от 28 декабря 2013 года № 400-ФЗ «О страховых пенсиях» и проживающим в сельских населенных пунктах, рабочих поселках (поселках городского типа), если общий стаж их работы в сельских населенных пунктах, рабочих поселках (поселках городского типа) составляет не менее десяти лет</t>
  </si>
  <si>
    <t xml:space="preserve">Министерство образования Пензенской области, органы местного самоуправления муниципальных районов (городских округов)
(по согласованию)
</t>
  </si>
  <si>
    <t>4.1.7</t>
  </si>
  <si>
    <t>Социологическое исследование в целях определения рейтинга глав администраций муниципальных образований Пензенской области и руководителей органов государственной власти Пензенской области, отражающего отношение населения к ним и уровень доверия в 2022 году</t>
  </si>
  <si>
    <t>4.1.8</t>
  </si>
  <si>
    <t>Поддержка совместно с Российским научным фондом фундаментальных научных исследований и поисковых научных исследований, направленных на решение задач социально-экономического развития Пензенской области</t>
  </si>
  <si>
    <t>4.1.9</t>
  </si>
  <si>
    <t>Осуществление переданных полномочий Российской Федерации в сфере образования, указанных в части 1 статьи 7 Федерального закона от 29.12.2012 № 273-ФЗ «Об образовании в Российской Федерации»</t>
  </si>
  <si>
    <t>1) 13;
2) 2;
3) 75;
4) 6;
5)100</t>
  </si>
  <si>
    <t>1)13;
2)2;
3)125;
4)13;
5)387</t>
  </si>
  <si>
    <t>4.1.10</t>
  </si>
  <si>
    <t>Реализация пилотных проектов, направленных на повышение качества образования на территории Пензенской области</t>
  </si>
  <si>
    <t>Министерство образования Пензенской области, ГАОУ ДПО «Институт регионального развития Пензенской области»</t>
  </si>
  <si>
    <t>4.1.11</t>
  </si>
  <si>
    <t>Расходы на издание антологии «Пензенский край в мемуарах, художественной литературе и исследованиях»</t>
  </si>
  <si>
    <t>4.2</t>
  </si>
  <si>
    <t>Основное мероприятие "Реализация отдельных мероприятий государственных программ Российской Федерации путем софинансирования 
из средств бюджета Пензенской области грантов в форме субсидий юридическим лицам"</t>
  </si>
  <si>
    <t>4.2.1</t>
  </si>
  <si>
    <t>Реализация мероприятия "Субсидии на реализацию пилотных проектов по обновлению содержания и технологий дополнительного образования по приоритетным направлениям" приоритетного проекта "Доступное дополнительное образование для детей" направления (подпрограммы) "Развитие дополнительного образования детей и реализация мероприятий молодежной политики" государственной программы Российской Федерации "Развитие образования" путем софинансирования из средств бюджета Пензенской области грантов в форме субсидий юридическим лицам</t>
  </si>
  <si>
    <t>Министерство образования Пензенской области, ГАПОУ ПО "Пензенский социально-педагогический колледж"</t>
  </si>
  <si>
    <t>1) 4500;
2) 30;
3) -</t>
  </si>
  <si>
    <t>4.3. (Н03-4)</t>
  </si>
  <si>
    <t>Региональный проект «Цифровая образовательная среда»</t>
  </si>
  <si>
    <t>4.3.1</t>
  </si>
  <si>
    <t>Создание центра цифрового образования детей</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</si>
  <si>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(городских округов)  (по согласованию)</t>
  </si>
  <si>
    <t>4.3.3</t>
  </si>
  <si>
    <t>Обеспечение образовательных организаций материально-технической базой для внедрения цифровой образовательной среды</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</si>
  <si>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(городских округов) (по согласованию)</t>
  </si>
  <si>
    <t>Оценка по подпрограмме 4</t>
  </si>
  <si>
    <t>В связи с увеличением количества лиц сдавших ГИА</t>
  </si>
  <si>
    <t>В связи с измененияем методики расчета показателя (включение в число трудоустроившихся мобилизованных лиц)</t>
  </si>
  <si>
    <t>В соответствии с письмом Министерства просвещения РФ от 19.10.22 № 03-1563 изменены прогнозные показатели на 2022 год</t>
  </si>
  <si>
    <t>Уменьшение численности детей дошкольного возраста. Фактическая информация предоставлена ФСН 85-К "Сведения о деятельности организации, осуществляющей образовательную деятельность по образовательным программам дошкольного образования, присмотр и уход за детьми" за 2022 год в январе 2023 года</t>
  </si>
  <si>
    <t>Перевыполнение показателя за счет сдавших промежуточную аттестацию в формате демонстрационного экзамена</t>
  </si>
  <si>
    <t>В 2022 году реализовывались
мероприятия, направленные на раннюю профориентацию.
Трансляция выпусков проводилась на официальной странице
Минпросвещения России в социальной сети «ВКонтакте», на официальном
сайте проекта шоупрофессий.рф., что позволило охватить большое количество участников</t>
  </si>
  <si>
    <t>Увеличение показателя за счет роста числа детей, охваченных деятельностью технопарков и IT-кубов</t>
  </si>
  <si>
    <t>В связи с факттическим посещением детей групп дополнительного образования. Фактический показатель на конец периода дает Министерство просвещения РФ на основании системы "Навигатор"</t>
  </si>
  <si>
    <t>Данная процедура имеет заявительный характер</t>
  </si>
  <si>
    <t>Внеплановый характер проведения проверок</t>
  </si>
  <si>
    <t>х</t>
  </si>
  <si>
    <t>Подпрограмма 4 "Обеспечение реализации государственной программы и прочих мероприятий к ней"</t>
  </si>
  <si>
    <t>ОЦЕНКА по подпрограмме 4</t>
  </si>
  <si>
    <t>В соответствии с государственным заданием и постановлением Правительства Пензенской области № 561-пП допустимое отклонение не более 5%</t>
  </si>
  <si>
    <t>Внесены изменения в государственное задание в конце 2022 года на основании предварительного отчета без внесения изменений в государственную программу</t>
  </si>
  <si>
    <t>Министерство образования в Пензеснкой области</t>
  </si>
  <si>
    <t>штук</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</si>
</sst>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
    <numFmt numFmtId="166" formatCode="#,##0.0"/>
    <numFmt numFmtId="167" formatCode="#,##0.000"/>
  </numFmts>
  <fonts count="16" x14ac:knownFonts="1">
    <font>
      <sz val="11"/>
      <color theme="1"/>
      <name val="Calibri"/>
      <family val="2"/>
      <charset val="204"/>
      <scheme val="minor"/>
    </font>
    <font>
      <b/>
      <sz val="11"/>
      <color theme="1"/>
      <name val="Times New Roman"/>
      <family val="1"/>
      <charset val="204"/>
    </font>
    <font>
      <sz val="11"/>
      <color theme="1"/>
      <name val="Times New Roman"/>
      <family val="1"/>
      <charset val="204"/>
    </font>
    <font>
      <b/>
      <u/>
      <sz val="11"/>
      <color theme="1"/>
      <name val="Times New Roman"/>
      <family val="1"/>
      <charset val="204"/>
    </font>
    <font>
      <b/>
      <sz val="11"/>
      <color theme="1"/>
      <name val="Calibri"/>
      <family val="2"/>
      <charset val="204"/>
      <scheme val="minor"/>
    </font>
    <font>
      <u/>
      <sz val="11"/>
      <color theme="10"/>
      <name val="Calibri"/>
      <family val="2"/>
      <charset val="204"/>
      <scheme val="minor"/>
    </font>
    <font>
      <b/>
      <sz val="11"/>
      <name val="Times New Roman"/>
      <family val="1"/>
      <charset val="204"/>
    </font>
    <font>
      <sz val="11"/>
      <name val="Times New Roman"/>
      <family val="1"/>
      <charset val="204"/>
    </font>
    <font>
      <sz val="10"/>
      <name val="Arial"/>
      <family val="2"/>
      <charset val="204"/>
    </font>
    <font>
      <sz val="10"/>
      <name val="Times New Roman"/>
      <family val="1"/>
      <charset val="204"/>
    </font>
    <font>
      <sz val="10"/>
      <color indexed="18"/>
      <name val="Times New Roman"/>
      <family val="1"/>
      <charset val="204"/>
    </font>
    <font>
      <b/>
      <sz val="10"/>
      <name val="Arial"/>
      <family val="2"/>
      <charset val="204"/>
    </font>
    <font>
      <sz val="11"/>
      <name val="Arial"/>
      <family val="2"/>
      <charset val="204"/>
    </font>
    <font>
      <sz val="10"/>
      <color theme="1"/>
      <name val="Times New Roman"/>
      <family val="1"/>
      <charset val="204"/>
    </font>
    <font>
      <b/>
      <sz val="10"/>
      <color theme="1"/>
      <name val="Times New Roman"/>
      <family val="1"/>
      <charset val="204"/>
    </font>
    <font>
      <b/>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5" fillId="0" borderId="0" applyNumberFormat="0" applyFill="0" applyBorder="0" applyAlignment="0" applyProtection="0"/>
    <xf numFmtId="0" fontId="8" fillId="0" borderId="0"/>
  </cellStyleXfs>
  <cellXfs count="202">
    <xf numFmtId="0" fontId="0" fillId="0" borderId="0" xfId="0"/>
    <xf numFmtId="0" fontId="1" fillId="0" borderId="0" xfId="0" applyFont="1" applyAlignment="1">
      <alignment horizontal="right"/>
    </xf>
    <xf numFmtId="0" fontId="2" fillId="0" borderId="0" xfId="0" applyFont="1"/>
    <xf numFmtId="0" fontId="2" fillId="0" borderId="0" xfId="0" applyFont="1" applyAlignment="1">
      <alignment horizontal="right" vertical="center"/>
    </xf>
    <xf numFmtId="0" fontId="2" fillId="0" borderId="0" xfId="0" applyFont="1" applyAlignment="1">
      <alignment horizontal="justify"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7"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0" fillId="0" borderId="0" xfId="0" applyFont="1"/>
    <xf numFmtId="0" fontId="1" fillId="0" borderId="1" xfId="0" applyFont="1" applyBorder="1" applyAlignment="1">
      <alignment vertical="center" wrapText="1"/>
    </xf>
    <xf numFmtId="16" fontId="1" fillId="0" borderId="1" xfId="0" applyNumberFormat="1" applyFont="1" applyBorder="1" applyAlignment="1">
      <alignment horizontal="center" vertical="center" wrapText="1"/>
    </xf>
    <xf numFmtId="0" fontId="6" fillId="0" borderId="1" xfId="1" applyFont="1" applyBorder="1" applyAlignment="1">
      <alignment horizontal="center" vertical="center" wrapText="1"/>
    </xf>
    <xf numFmtId="0" fontId="2" fillId="0" borderId="1" xfId="0" applyFont="1" applyBorder="1" applyAlignment="1">
      <alignment vertical="center" wrapText="1"/>
    </xf>
    <xf numFmtId="0" fontId="1" fillId="0" borderId="0" xfId="0" applyFont="1"/>
    <xf numFmtId="0" fontId="1" fillId="0" borderId="0" xfId="0" applyFont="1" applyAlignment="1">
      <alignment horizontal="justify" vertical="center"/>
    </xf>
    <xf numFmtId="14"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1" fillId="0" borderId="11" xfId="0" applyFont="1" applyBorder="1" applyAlignment="1">
      <alignment horizontal="center" vertical="center" wrapText="1"/>
    </xf>
    <xf numFmtId="0" fontId="1" fillId="0" borderId="1" xfId="0" applyFont="1" applyBorder="1"/>
    <xf numFmtId="0" fontId="4" fillId="0" borderId="0" xfId="0" applyFont="1"/>
    <xf numFmtId="0" fontId="1" fillId="0" borderId="10" xfId="0" applyFont="1" applyBorder="1" applyAlignment="1">
      <alignment vertical="center" wrapText="1"/>
    </xf>
    <xf numFmtId="0" fontId="1" fillId="0" borderId="1" xfId="0" applyFont="1" applyBorder="1" applyAlignment="1">
      <alignment horizontal="left" vertical="center" wrapText="1"/>
    </xf>
    <xf numFmtId="165" fontId="2" fillId="0" borderId="1" xfId="0" applyNumberFormat="1" applyFont="1" applyBorder="1" applyAlignment="1">
      <alignment vertical="center" wrapText="1"/>
    </xf>
    <xf numFmtId="0" fontId="1" fillId="0" borderId="1" xfId="0" applyFont="1" applyBorder="1" applyAlignment="1">
      <alignment horizontal="left" vertical="top" wrapText="1"/>
    </xf>
    <xf numFmtId="0" fontId="2" fillId="0" borderId="1" xfId="0" applyFont="1" applyFill="1" applyBorder="1" applyAlignment="1">
      <alignment vertical="center" wrapText="1"/>
    </xf>
    <xf numFmtId="0" fontId="1" fillId="0" borderId="1" xfId="0" applyFont="1" applyBorder="1" applyAlignment="1">
      <alignment horizontal="justify" vertical="center" wrapText="1"/>
    </xf>
    <xf numFmtId="0" fontId="1" fillId="0" borderId="10" xfId="0" applyFont="1" applyBorder="1" applyAlignment="1">
      <alignment vertical="top" wrapText="1"/>
    </xf>
    <xf numFmtId="0" fontId="7" fillId="0" borderId="1" xfId="0" applyFont="1" applyFill="1" applyBorder="1" applyAlignment="1">
      <alignment vertical="center" wrapText="1"/>
    </xf>
    <xf numFmtId="0" fontId="2" fillId="0" borderId="1" xfId="0" applyFont="1" applyBorder="1" applyAlignment="1">
      <alignment horizontal="right" vertical="center" wrapText="1"/>
    </xf>
    <xf numFmtId="0" fontId="2" fillId="0" borderId="1" xfId="0" applyFont="1" applyBorder="1"/>
    <xf numFmtId="0" fontId="1" fillId="2" borderId="1" xfId="0" applyFont="1" applyFill="1" applyBorder="1" applyAlignment="1">
      <alignment horizontal="justify" vertical="center" wrapText="1"/>
    </xf>
    <xf numFmtId="0" fontId="1" fillId="2" borderId="1" xfId="0" applyFont="1" applyFill="1" applyBorder="1" applyAlignment="1">
      <alignment vertical="center" wrapText="1"/>
    </xf>
    <xf numFmtId="0" fontId="2" fillId="2" borderId="1" xfId="0" applyFont="1" applyFill="1" applyBorder="1" applyAlignment="1">
      <alignment horizontal="right"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vertical="center" wrapText="1"/>
    </xf>
    <xf numFmtId="0" fontId="2" fillId="0" borderId="1" xfId="0" applyFont="1" applyFill="1" applyBorder="1" applyAlignment="1">
      <alignment horizontal="right" vertical="center" wrapText="1"/>
    </xf>
    <xf numFmtId="0" fontId="2" fillId="2" borderId="1" xfId="0" applyFont="1" applyFill="1" applyBorder="1" applyAlignment="1">
      <alignment vertical="center" wrapText="1"/>
    </xf>
    <xf numFmtId="165" fontId="2" fillId="0" borderId="1" xfId="0" applyNumberFormat="1" applyFont="1" applyBorder="1" applyAlignment="1">
      <alignment horizontal="right" vertical="center" wrapText="1"/>
    </xf>
    <xf numFmtId="1" fontId="2" fillId="0" borderId="1" xfId="0" applyNumberFormat="1" applyFont="1" applyFill="1" applyBorder="1" applyAlignment="1">
      <alignment vertical="center" wrapText="1"/>
    </xf>
    <xf numFmtId="0" fontId="2" fillId="2" borderId="1"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center" vertical="top" wrapText="1"/>
    </xf>
    <xf numFmtId="0" fontId="2" fillId="0" borderId="1" xfId="0" applyFont="1" applyFill="1" applyBorder="1" applyAlignment="1">
      <alignment horizontal="center" vertical="center" wrapText="1"/>
    </xf>
    <xf numFmtId="0" fontId="8" fillId="0" borderId="0" xfId="2"/>
    <xf numFmtId="0" fontId="7" fillId="0" borderId="0" xfId="2" applyFont="1"/>
    <xf numFmtId="0" fontId="9" fillId="0" borderId="0" xfId="2" applyFont="1"/>
    <xf numFmtId="0" fontId="7" fillId="0" borderId="1" xfId="2" applyFont="1" applyFill="1" applyBorder="1" applyAlignment="1">
      <alignment horizontal="center" vertical="top" wrapText="1"/>
    </xf>
    <xf numFmtId="0" fontId="9" fillId="3" borderId="0" xfId="2" applyFont="1" applyFill="1"/>
    <xf numFmtId="0" fontId="7" fillId="3" borderId="1" xfId="2" applyFont="1" applyFill="1" applyBorder="1" applyAlignment="1">
      <alignment horizontal="center" vertical="top" wrapText="1"/>
    </xf>
    <xf numFmtId="166" fontId="7" fillId="3" borderId="1" xfId="2" applyNumberFormat="1" applyFont="1" applyFill="1" applyBorder="1" applyAlignment="1">
      <alignment horizontal="center" vertical="top" wrapText="1"/>
    </xf>
    <xf numFmtId="17" fontId="7" fillId="3" borderId="1" xfId="2" applyNumberFormat="1" applyFont="1" applyFill="1" applyBorder="1" applyAlignment="1">
      <alignment horizontal="center" vertical="top" wrapText="1"/>
    </xf>
    <xf numFmtId="0" fontId="10" fillId="0" borderId="0" xfId="2" applyFont="1"/>
    <xf numFmtId="0" fontId="6" fillId="3" borderId="1" xfId="2" applyFont="1" applyFill="1" applyBorder="1" applyAlignment="1">
      <alignment horizontal="center" vertical="top" wrapText="1"/>
    </xf>
    <xf numFmtId="166" fontId="6" fillId="3" borderId="1" xfId="2" applyNumberFormat="1" applyFont="1" applyFill="1" applyBorder="1" applyAlignment="1">
      <alignment horizontal="center" vertical="top" wrapText="1"/>
    </xf>
    <xf numFmtId="0" fontId="7" fillId="0" borderId="1" xfId="2" applyFont="1" applyBorder="1" applyAlignment="1">
      <alignment horizontal="center" vertical="top" wrapText="1"/>
    </xf>
    <xf numFmtId="0" fontId="8" fillId="0" borderId="0" xfId="2" applyFont="1"/>
    <xf numFmtId="0" fontId="6" fillId="0" borderId="1" xfId="2" applyFont="1" applyBorder="1" applyAlignment="1">
      <alignment horizontal="center" vertical="center" wrapText="1"/>
    </xf>
    <xf numFmtId="0" fontId="11" fillId="0" borderId="0" xfId="2" applyFont="1"/>
    <xf numFmtId="0" fontId="12" fillId="0" borderId="0" xfId="2" applyFont="1"/>
    <xf numFmtId="0" fontId="6" fillId="0" borderId="0" xfId="2" applyFont="1" applyAlignment="1">
      <alignment horizontal="center"/>
    </xf>
    <xf numFmtId="0" fontId="6" fillId="0" borderId="0" xfId="2" applyFont="1" applyAlignment="1"/>
    <xf numFmtId="0" fontId="7" fillId="0" borderId="0" xfId="2" applyFont="1" applyAlignment="1">
      <alignment horizontal="left"/>
    </xf>
    <xf numFmtId="0" fontId="7" fillId="0" borderId="0" xfId="2" applyFont="1" applyAlignment="1"/>
    <xf numFmtId="2" fontId="7" fillId="0" borderId="1" xfId="2" applyNumberFormat="1" applyFont="1" applyBorder="1" applyAlignment="1">
      <alignment horizontal="center" vertical="top" wrapText="1"/>
    </xf>
    <xf numFmtId="1" fontId="7" fillId="0" borderId="1" xfId="2" applyNumberFormat="1" applyFont="1" applyFill="1" applyBorder="1" applyAlignment="1">
      <alignment horizontal="center" vertical="top" wrapText="1"/>
    </xf>
    <xf numFmtId="2" fontId="6" fillId="3" borderId="1" xfId="2" applyNumberFormat="1" applyFont="1" applyFill="1" applyBorder="1" applyAlignment="1">
      <alignment horizontal="center" vertical="top" wrapText="1"/>
    </xf>
    <xf numFmtId="0" fontId="6" fillId="3" borderId="1" xfId="2" applyFont="1" applyFill="1" applyBorder="1" applyAlignment="1">
      <alignment vertical="top" wrapText="1"/>
    </xf>
    <xf numFmtId="0" fontId="7" fillId="0" borderId="1" xfId="2" applyFont="1" applyBorder="1" applyAlignment="1">
      <alignment horizontal="justify" vertical="top" wrapText="1"/>
    </xf>
    <xf numFmtId="2" fontId="7" fillId="3" borderId="1" xfId="2" applyNumberFormat="1" applyFont="1" applyFill="1" applyBorder="1" applyAlignment="1">
      <alignment horizontal="center" vertical="top" wrapText="1"/>
    </xf>
    <xf numFmtId="4" fontId="6" fillId="3" borderId="1" xfId="2" applyNumberFormat="1" applyFont="1" applyFill="1" applyBorder="1" applyAlignment="1">
      <alignment horizontal="center" vertical="top" wrapText="1"/>
    </xf>
    <xf numFmtId="1" fontId="7" fillId="3" borderId="1" xfId="2" applyNumberFormat="1" applyFont="1" applyFill="1" applyBorder="1" applyAlignment="1">
      <alignment horizontal="center" vertical="top" wrapText="1"/>
    </xf>
    <xf numFmtId="0" fontId="6" fillId="3" borderId="1" xfId="2" applyFont="1" applyFill="1" applyBorder="1" applyAlignment="1">
      <alignment horizontal="center" vertical="top"/>
    </xf>
    <xf numFmtId="3" fontId="7" fillId="3" borderId="1" xfId="2" applyNumberFormat="1" applyFont="1" applyFill="1" applyBorder="1" applyAlignment="1">
      <alignment horizontal="center" vertical="top" wrapText="1"/>
    </xf>
    <xf numFmtId="0" fontId="11" fillId="3" borderId="0" xfId="2" applyFont="1" applyFill="1"/>
    <xf numFmtId="0" fontId="6" fillId="0" borderId="1" xfId="2" applyFont="1" applyBorder="1" applyAlignment="1">
      <alignment horizontal="center" vertical="top" wrapText="1"/>
    </xf>
    <xf numFmtId="0" fontId="6" fillId="0" borderId="12" xfId="2" applyFont="1" applyBorder="1" applyAlignment="1">
      <alignment horizontal="center" vertical="center" wrapText="1"/>
    </xf>
    <xf numFmtId="0" fontId="7" fillId="0" borderId="0" xfId="2" applyFont="1" applyAlignment="1">
      <alignment horizontal="center"/>
    </xf>
    <xf numFmtId="0" fontId="9" fillId="0" borderId="1" xfId="0" applyFont="1" applyFill="1" applyBorder="1" applyAlignment="1">
      <alignment horizontal="justify" vertical="top" wrapText="1"/>
    </xf>
    <xf numFmtId="0" fontId="13" fillId="0" borderId="1" xfId="0" applyFont="1" applyFill="1" applyBorder="1" applyAlignment="1">
      <alignment horizontal="center" vertical="top" wrapText="1"/>
    </xf>
    <xf numFmtId="166" fontId="13" fillId="0" borderId="1" xfId="0" applyNumberFormat="1" applyFont="1" applyFill="1" applyBorder="1" applyAlignment="1">
      <alignment horizontal="center" vertical="top" wrapText="1"/>
    </xf>
    <xf numFmtId="49"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top"/>
    </xf>
    <xf numFmtId="49" fontId="13" fillId="0" borderId="8"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9" fontId="13"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top" wrapText="1"/>
      <protection locked="0"/>
    </xf>
    <xf numFmtId="0" fontId="14" fillId="0" borderId="1" xfId="0" applyFont="1" applyFill="1" applyBorder="1" applyAlignment="1">
      <alignment horizontal="center" vertical="top" wrapText="1"/>
    </xf>
    <xf numFmtId="0" fontId="13" fillId="0" borderId="1" xfId="0" applyFont="1" applyFill="1" applyBorder="1" applyAlignment="1">
      <alignment horizontal="justify" vertical="center" wrapText="1"/>
    </xf>
    <xf numFmtId="0" fontId="9" fillId="0" borderId="1" xfId="0" applyFont="1" applyFill="1" applyBorder="1" applyAlignment="1">
      <alignment horizontal="center" vertical="top" wrapText="1"/>
    </xf>
    <xf numFmtId="0" fontId="9" fillId="0" borderId="0" xfId="2" applyFont="1" applyAlignment="1"/>
    <xf numFmtId="0" fontId="9" fillId="0" borderId="0" xfId="2" applyFont="1" applyAlignment="1">
      <alignment horizontal="left"/>
    </xf>
    <xf numFmtId="0" fontId="15" fillId="0" borderId="0" xfId="2" applyFont="1" applyFill="1" applyAlignment="1"/>
    <xf numFmtId="0" fontId="15" fillId="0" borderId="0" xfId="2" applyFont="1" applyAlignment="1">
      <alignment vertical="center"/>
    </xf>
    <xf numFmtId="0" fontId="15" fillId="0" borderId="0" xfId="2" applyFont="1" applyAlignment="1"/>
    <xf numFmtId="0" fontId="15" fillId="0" borderId="0" xfId="2" applyFont="1" applyAlignment="1">
      <alignment horizontal="center"/>
    </xf>
    <xf numFmtId="0" fontId="15" fillId="0" borderId="1" xfId="2" applyFont="1" applyFill="1" applyBorder="1" applyAlignment="1">
      <alignment horizontal="center" vertical="center" wrapText="1"/>
    </xf>
    <xf numFmtId="0" fontId="15" fillId="0" borderId="1" xfId="2" applyNumberFormat="1" applyFont="1" applyFill="1" applyBorder="1" applyAlignment="1">
      <alignment horizontal="center" vertical="center" wrapText="1"/>
    </xf>
    <xf numFmtId="0" fontId="15" fillId="0" borderId="1" xfId="2" applyFont="1" applyBorder="1" applyAlignment="1">
      <alignment horizontal="center" vertical="center" wrapText="1"/>
    </xf>
    <xf numFmtId="0" fontId="15" fillId="0" borderId="8" xfId="2" applyFont="1" applyFill="1" applyBorder="1" applyAlignment="1">
      <alignment horizontal="center" vertical="top" wrapText="1"/>
    </xf>
    <xf numFmtId="0" fontId="15" fillId="0" borderId="8" xfId="2" applyFont="1" applyFill="1" applyBorder="1" applyAlignment="1">
      <alignment vertical="top" wrapText="1"/>
    </xf>
    <xf numFmtId="0" fontId="9" fillId="0" borderId="1" xfId="2" applyFont="1" applyFill="1" applyBorder="1" applyAlignment="1">
      <alignment vertical="top" wrapText="1"/>
    </xf>
    <xf numFmtId="0" fontId="9" fillId="0" borderId="1" xfId="2" applyFont="1" applyFill="1" applyBorder="1" applyAlignment="1">
      <alignment horizontal="center" vertical="top" wrapText="1"/>
    </xf>
    <xf numFmtId="0" fontId="15" fillId="0" borderId="1" xfId="2" applyFont="1" applyFill="1" applyBorder="1" applyAlignment="1">
      <alignment horizontal="center" vertical="top" wrapText="1"/>
    </xf>
    <xf numFmtId="0" fontId="9" fillId="0" borderId="1" xfId="2" applyFont="1" applyBorder="1" applyAlignment="1">
      <alignment horizontal="center" vertical="top" wrapText="1"/>
    </xf>
    <xf numFmtId="0" fontId="9" fillId="0" borderId="9" xfId="2" applyFont="1" applyFill="1" applyBorder="1" applyAlignment="1">
      <alignment horizontal="left" vertical="top" wrapText="1"/>
    </xf>
    <xf numFmtId="0" fontId="9" fillId="0" borderId="1" xfId="2" applyFont="1" applyBorder="1" applyAlignment="1">
      <alignment wrapText="1"/>
    </xf>
    <xf numFmtId="166" fontId="9" fillId="0" borderId="1" xfId="2" applyNumberFormat="1" applyFont="1" applyFill="1" applyBorder="1" applyAlignment="1">
      <alignment horizontal="center" vertical="top" wrapText="1"/>
    </xf>
    <xf numFmtId="165" fontId="9" fillId="0" borderId="1" xfId="2" applyNumberFormat="1" applyFont="1" applyFill="1" applyBorder="1" applyAlignment="1">
      <alignment horizontal="center" vertical="top" wrapText="1"/>
    </xf>
    <xf numFmtId="4" fontId="9" fillId="0" borderId="1" xfId="2" applyNumberFormat="1" applyFont="1" applyFill="1" applyBorder="1" applyAlignment="1">
      <alignment horizontal="center" vertical="top" wrapText="1"/>
    </xf>
    <xf numFmtId="17" fontId="9" fillId="3" borderId="1" xfId="2" applyNumberFormat="1" applyFont="1" applyFill="1" applyBorder="1" applyAlignment="1">
      <alignment vertical="top" wrapText="1"/>
    </xf>
    <xf numFmtId="0" fontId="15" fillId="3" borderId="1" xfId="2" applyFont="1" applyFill="1" applyBorder="1" applyAlignment="1">
      <alignment horizontal="left" vertical="top" wrapText="1"/>
    </xf>
    <xf numFmtId="0" fontId="15" fillId="3" borderId="1" xfId="2" applyFont="1" applyFill="1" applyBorder="1" applyAlignment="1">
      <alignment horizontal="center" vertical="center" wrapText="1"/>
    </xf>
    <xf numFmtId="0" fontId="15" fillId="3" borderId="1" xfId="2" applyFont="1" applyFill="1" applyBorder="1" applyAlignment="1">
      <alignment horizontal="center" vertical="top" wrapText="1"/>
    </xf>
    <xf numFmtId="166" fontId="15" fillId="3" borderId="1" xfId="2" applyNumberFormat="1" applyFont="1" applyFill="1" applyBorder="1" applyAlignment="1">
      <alignment horizontal="center" vertical="top" wrapText="1"/>
    </xf>
    <xf numFmtId="17" fontId="9" fillId="0" borderId="1" xfId="2" applyNumberFormat="1" applyFont="1" applyFill="1" applyBorder="1" applyAlignment="1">
      <alignment horizontal="center" vertical="top" wrapText="1"/>
    </xf>
    <xf numFmtId="166" fontId="10" fillId="0" borderId="1" xfId="2" applyNumberFormat="1" applyFont="1" applyBorder="1" applyAlignment="1">
      <alignment horizontal="center" vertical="top" wrapText="1"/>
    </xf>
    <xf numFmtId="0" fontId="9" fillId="0" borderId="11" xfId="2" applyFont="1" applyFill="1" applyBorder="1" applyAlignment="1">
      <alignment horizontal="center" vertical="top" wrapText="1"/>
    </xf>
    <xf numFmtId="17" fontId="9" fillId="3" borderId="1" xfId="2" applyNumberFormat="1" applyFont="1" applyFill="1" applyBorder="1" applyAlignment="1">
      <alignment horizontal="center" vertical="top" wrapText="1"/>
    </xf>
    <xf numFmtId="0" fontId="9" fillId="3" borderId="1" xfId="2" applyFont="1" applyFill="1" applyBorder="1" applyAlignment="1">
      <alignment wrapText="1"/>
    </xf>
    <xf numFmtId="0" fontId="9" fillId="3" borderId="1" xfId="2" applyFont="1" applyFill="1" applyBorder="1" applyAlignment="1">
      <alignment horizontal="center" vertical="top" wrapText="1"/>
    </xf>
    <xf numFmtId="1" fontId="9" fillId="0" borderId="1" xfId="2" applyNumberFormat="1" applyFont="1" applyFill="1" applyBorder="1" applyAlignment="1">
      <alignment horizontal="center" vertical="top" wrapText="1"/>
    </xf>
    <xf numFmtId="164" fontId="9" fillId="0" borderId="1" xfId="2" applyNumberFormat="1" applyFont="1" applyFill="1" applyBorder="1" applyAlignment="1">
      <alignment horizontal="center" vertical="top" wrapText="1"/>
    </xf>
    <xf numFmtId="164" fontId="9" fillId="0" borderId="1" xfId="2" applyNumberFormat="1" applyFont="1" applyBorder="1" applyAlignment="1">
      <alignment horizontal="center" vertical="top" wrapText="1"/>
    </xf>
    <xf numFmtId="164" fontId="15" fillId="3" borderId="1" xfId="2" applyNumberFormat="1" applyFont="1" applyFill="1" applyBorder="1" applyAlignment="1">
      <alignment horizontal="center" vertical="top" wrapText="1"/>
    </xf>
    <xf numFmtId="167" fontId="9" fillId="0" borderId="1" xfId="2" applyNumberFormat="1" applyFont="1" applyFill="1" applyBorder="1" applyAlignment="1">
      <alignment horizontal="center" vertical="top" wrapText="1"/>
    </xf>
    <xf numFmtId="167" fontId="9" fillId="0" borderId="1" xfId="2" applyNumberFormat="1" applyFont="1" applyBorder="1" applyAlignment="1">
      <alignment horizontal="center" vertical="top" wrapText="1"/>
    </xf>
    <xf numFmtId="164" fontId="2" fillId="0" borderId="1" xfId="0" applyNumberFormat="1" applyFont="1" applyBorder="1" applyAlignment="1">
      <alignment horizontal="center" vertical="center" wrapText="1"/>
    </xf>
    <xf numFmtId="0" fontId="7" fillId="0" borderId="1" xfId="2" applyFont="1" applyBorder="1" applyAlignment="1">
      <alignment horizontal="center" vertical="center" wrapText="1"/>
    </xf>
    <xf numFmtId="2" fontId="7" fillId="0" borderId="1" xfId="2" applyNumberFormat="1" applyFont="1" applyBorder="1" applyAlignment="1">
      <alignment horizontal="center" vertical="center" wrapText="1"/>
    </xf>
    <xf numFmtId="0" fontId="7" fillId="0" borderId="1" xfId="2" applyFont="1" applyFill="1" applyBorder="1" applyAlignment="1">
      <alignment horizontal="center" vertical="center" wrapText="1"/>
    </xf>
    <xf numFmtId="0" fontId="2" fillId="0" borderId="1" xfId="0" applyFont="1" applyBorder="1" applyAlignment="1">
      <alignment wrapText="1"/>
    </xf>
    <xf numFmtId="0" fontId="2" fillId="0" borderId="1" xfId="0" applyFont="1" applyBorder="1" applyAlignment="1">
      <alignment horizontal="left" vertical="center" wrapText="1"/>
    </xf>
    <xf numFmtId="0" fontId="2" fillId="0" borderId="0" xfId="0" applyFont="1" applyFill="1"/>
    <xf numFmtId="0" fontId="1" fillId="0" borderId="1" xfId="0" applyFont="1" applyFill="1" applyBorder="1" applyAlignment="1">
      <alignment horizontal="center" vertical="center" wrapText="1"/>
    </xf>
    <xf numFmtId="0" fontId="2" fillId="0" borderId="1" xfId="0" applyFont="1" applyFill="1" applyBorder="1" applyAlignment="1">
      <alignment horizontal="right" vertical="center"/>
    </xf>
    <xf numFmtId="0" fontId="1"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7" xfId="0" applyFont="1" applyBorder="1" applyAlignment="1">
      <alignment horizontal="center" vertical="center" wrapText="1"/>
    </xf>
    <xf numFmtId="0" fontId="2" fillId="0" borderId="11" xfId="0" applyFont="1" applyBorder="1" applyAlignment="1">
      <alignment horizontal="right" vertical="center" wrapText="1"/>
    </xf>
    <xf numFmtId="0" fontId="2" fillId="0" borderId="12" xfId="0" applyFont="1" applyBorder="1" applyAlignment="1">
      <alignment horizontal="right" vertical="center" wrapText="1"/>
    </xf>
    <xf numFmtId="0" fontId="1" fillId="0" borderId="11" xfId="0"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165" fontId="2" fillId="0" borderId="11" xfId="0" applyNumberFormat="1" applyFont="1" applyBorder="1" applyAlignment="1">
      <alignment horizontal="center" vertical="center" wrapText="1"/>
    </xf>
    <xf numFmtId="165" fontId="2" fillId="0" borderId="12" xfId="0" applyNumberFormat="1" applyFont="1" applyBorder="1" applyAlignment="1">
      <alignment horizontal="center" vertical="center" wrapText="1"/>
    </xf>
    <xf numFmtId="0" fontId="1" fillId="0" borderId="1" xfId="0" applyFont="1" applyBorder="1" applyAlignment="1">
      <alignment horizontal="center" vertical="top"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3" xfId="0" applyFont="1" applyBorder="1" applyAlignment="1">
      <alignment horizontal="center" vertical="center"/>
    </xf>
    <xf numFmtId="0" fontId="2" fillId="0" borderId="0" xfId="0" applyFont="1" applyAlignment="1">
      <alignment horizontal="lef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xf>
    <xf numFmtId="0" fontId="15" fillId="0" borderId="3" xfId="2" applyFont="1" applyFill="1" applyBorder="1" applyAlignment="1">
      <alignment horizontal="center" vertical="center" wrapText="1"/>
    </xf>
    <xf numFmtId="0" fontId="15" fillId="0" borderId="5" xfId="2" applyFont="1" applyFill="1" applyBorder="1" applyAlignment="1">
      <alignment horizontal="center" vertical="center" wrapText="1"/>
    </xf>
    <xf numFmtId="0" fontId="15" fillId="0" borderId="1" xfId="2" applyFont="1" applyFill="1" applyBorder="1" applyAlignment="1">
      <alignment horizontal="center" vertical="center" wrapText="1"/>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5" fillId="0" borderId="0" xfId="2" applyFont="1" applyAlignment="1">
      <alignment horizontal="center" vertical="center" wrapText="1"/>
    </xf>
    <xf numFmtId="0" fontId="14" fillId="0" borderId="0" xfId="2" applyFont="1" applyAlignment="1">
      <alignment horizontal="center" vertical="center"/>
    </xf>
    <xf numFmtId="0" fontId="13" fillId="0" borderId="0" xfId="2" applyFont="1" applyAlignment="1">
      <alignment horizontal="center" vertical="center"/>
    </xf>
    <xf numFmtId="0" fontId="15" fillId="0" borderId="11" xfId="2" applyFont="1" applyFill="1" applyBorder="1" applyAlignment="1">
      <alignment horizontal="center" vertical="center" wrapText="1"/>
    </xf>
    <xf numFmtId="0" fontId="15" fillId="0" borderId="12" xfId="2" applyFont="1" applyFill="1" applyBorder="1" applyAlignment="1">
      <alignment horizontal="center" vertical="center" wrapText="1"/>
    </xf>
    <xf numFmtId="0" fontId="6" fillId="0" borderId="1" xfId="2" applyFont="1" applyFill="1" applyBorder="1" applyAlignment="1">
      <alignment horizontal="center" vertical="top" wrapText="1"/>
    </xf>
    <xf numFmtId="0" fontId="6" fillId="0" borderId="11"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0" xfId="2" applyFont="1" applyAlignment="1">
      <alignment horizontal="center" vertical="center"/>
    </xf>
    <xf numFmtId="0" fontId="7" fillId="0" borderId="0" xfId="2" applyFont="1" applyAlignment="1">
      <alignment vertical="center"/>
    </xf>
    <xf numFmtId="0" fontId="7" fillId="0" borderId="0" xfId="2" applyFont="1" applyAlignment="1">
      <alignment horizontal="center" vertical="center"/>
    </xf>
    <xf numFmtId="0" fontId="6" fillId="0" borderId="1" xfId="2" applyFont="1" applyBorder="1" applyAlignment="1">
      <alignment horizontal="center" vertical="center" wrapText="1"/>
    </xf>
    <xf numFmtId="0" fontId="6" fillId="0" borderId="7" xfId="2" applyFont="1" applyBorder="1" applyAlignment="1">
      <alignment horizontal="center"/>
    </xf>
    <xf numFmtId="0" fontId="1" fillId="0" borderId="0" xfId="2" applyFont="1" applyAlignment="1">
      <alignment horizontal="center" vertical="center"/>
    </xf>
    <xf numFmtId="0" fontId="2" fillId="0" borderId="0" xfId="2" applyFont="1" applyAlignment="1">
      <alignment horizontal="center" vertical="center"/>
    </xf>
    <xf numFmtId="0" fontId="6" fillId="0" borderId="8" xfId="2" applyFont="1" applyBorder="1" applyAlignment="1">
      <alignment horizontal="center" vertical="center" wrapText="1"/>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0</xdr:colOff>
      <xdr:row>9</xdr:row>
      <xdr:rowOff>0</xdr:rowOff>
    </xdr:from>
    <xdr:to>
      <xdr:col>1</xdr:col>
      <xdr:colOff>219075</xdr:colOff>
      <xdr:row>9</xdr:row>
      <xdr:rowOff>0</xdr:rowOff>
    </xdr:to>
    <xdr:pic>
      <xdr:nvPicPr>
        <xdr:cNvPr id="2" name="Рисунок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533525"/>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9</xdr:row>
      <xdr:rowOff>0</xdr:rowOff>
    </xdr:from>
    <xdr:to>
      <xdr:col>1</xdr:col>
      <xdr:colOff>219075</xdr:colOff>
      <xdr:row>9</xdr:row>
      <xdr:rowOff>0</xdr:rowOff>
    </xdr:to>
    <xdr:pic>
      <xdr:nvPicPr>
        <xdr:cNvPr id="3"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533525"/>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xel\&#1043;&#1055;\2022\&#1054;&#1090;&#1095;&#1077;&#1090;&#1099;\274-&#1087;&#1055;\4%20&#1082;&#1074;&#1072;&#1088;&#1090;&#1072;&#1083;\&#1086;&#1090;&#1095;&#1077;&#1090;%20&#1056;&#1054;%20&#1055;&#1054;%204%20&#1082;&#1074;%202022%20&#10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2)"/>
    </sheetNames>
    <sheetDataSet>
      <sheetData sheetId="0">
        <row r="108">
          <cell r="G108">
            <v>0</v>
          </cell>
          <cell r="H108">
            <v>0</v>
          </cell>
          <cell r="I108">
            <v>1132051.8</v>
          </cell>
          <cell r="J108">
            <v>1132051.8</v>
          </cell>
          <cell r="K108">
            <v>0</v>
          </cell>
          <cell r="L108">
            <v>0</v>
          </cell>
          <cell r="M108">
            <v>0</v>
          </cell>
          <cell r="N108">
            <v>0</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3"/>
  <sheetViews>
    <sheetView tabSelected="1" view="pageBreakPreview" zoomScale="115" zoomScaleNormal="100" zoomScaleSheetLayoutView="115" workbookViewId="0">
      <selection activeCell="A5" sqref="A5:H5"/>
    </sheetView>
  </sheetViews>
  <sheetFormatPr defaultRowHeight="15" x14ac:dyDescent="0.25"/>
  <cols>
    <col min="1" max="1" width="6.5703125" style="2" customWidth="1"/>
    <col min="2" max="2" width="67.7109375" style="2" customWidth="1"/>
    <col min="3" max="3" width="12.140625" style="2" customWidth="1"/>
    <col min="4" max="4" width="14" style="2" customWidth="1"/>
    <col min="5" max="5" width="9" style="2" customWidth="1"/>
    <col min="6" max="6" width="13.28515625" style="2" customWidth="1"/>
    <col min="7" max="7" width="15.7109375" style="2" customWidth="1"/>
    <col min="8" max="8" width="25.7109375" style="2" customWidth="1"/>
  </cols>
  <sheetData>
    <row r="1" spans="1:8" x14ac:dyDescent="0.25">
      <c r="A1" s="3"/>
      <c r="H1" s="1" t="s">
        <v>18</v>
      </c>
    </row>
    <row r="2" spans="1:8" x14ac:dyDescent="0.25">
      <c r="A2" s="143" t="s">
        <v>0</v>
      </c>
      <c r="B2" s="143"/>
      <c r="C2" s="143"/>
      <c r="D2" s="143"/>
      <c r="E2" s="143"/>
      <c r="F2" s="143"/>
      <c r="G2" s="143"/>
      <c r="H2" s="143"/>
    </row>
    <row r="3" spans="1:8" x14ac:dyDescent="0.25">
      <c r="A3" s="143" t="s">
        <v>1</v>
      </c>
      <c r="B3" s="143"/>
      <c r="C3" s="143"/>
      <c r="D3" s="143"/>
      <c r="E3" s="143"/>
      <c r="F3" s="143"/>
      <c r="G3" s="143"/>
      <c r="H3" s="143"/>
    </row>
    <row r="4" spans="1:8" x14ac:dyDescent="0.25">
      <c r="A4" s="143" t="s">
        <v>19</v>
      </c>
      <c r="B4" s="143"/>
      <c r="C4" s="143"/>
      <c r="D4" s="143"/>
      <c r="E4" s="143"/>
      <c r="F4" s="143"/>
      <c r="G4" s="143"/>
      <c r="H4" s="143"/>
    </row>
    <row r="5" spans="1:8" x14ac:dyDescent="0.25">
      <c r="A5" s="143" t="s">
        <v>117</v>
      </c>
      <c r="B5" s="143"/>
      <c r="C5" s="143"/>
      <c r="D5" s="143"/>
      <c r="E5" s="143"/>
      <c r="F5" s="143"/>
      <c r="G5" s="143"/>
      <c r="H5" s="143"/>
    </row>
    <row r="6" spans="1:8" x14ac:dyDescent="0.25">
      <c r="A6" s="144" t="s">
        <v>2</v>
      </c>
      <c r="B6" s="144"/>
      <c r="C6" s="144"/>
      <c r="D6" s="144"/>
      <c r="E6" s="144"/>
      <c r="F6" s="144"/>
      <c r="G6" s="144"/>
      <c r="H6" s="144"/>
    </row>
    <row r="7" spans="1:8" x14ac:dyDescent="0.25">
      <c r="A7" s="4"/>
    </row>
    <row r="8" spans="1:8" x14ac:dyDescent="0.25">
      <c r="A8" s="145" t="s">
        <v>3</v>
      </c>
      <c r="B8" s="146"/>
      <c r="C8" s="149" t="s">
        <v>20</v>
      </c>
      <c r="D8" s="150"/>
      <c r="E8" s="150"/>
      <c r="F8" s="150"/>
      <c r="G8" s="150"/>
      <c r="H8" s="151"/>
    </row>
    <row r="9" spans="1:8" x14ac:dyDescent="0.25">
      <c r="A9" s="147"/>
      <c r="B9" s="148"/>
      <c r="C9" s="152" t="s">
        <v>4</v>
      </c>
      <c r="D9" s="153"/>
      <c r="E9" s="153"/>
      <c r="F9" s="153"/>
      <c r="G9" s="153"/>
      <c r="H9" s="148"/>
    </row>
    <row r="10" spans="1:8" ht="30.75" customHeight="1" x14ac:dyDescent="0.25">
      <c r="A10" s="140" t="s">
        <v>17</v>
      </c>
      <c r="B10" s="140" t="s">
        <v>5</v>
      </c>
      <c r="C10" s="140" t="s">
        <v>6</v>
      </c>
      <c r="D10" s="140" t="s">
        <v>7</v>
      </c>
      <c r="E10" s="140"/>
      <c r="F10" s="140" t="s">
        <v>8</v>
      </c>
      <c r="G10" s="140" t="s">
        <v>9</v>
      </c>
      <c r="H10" s="140" t="s">
        <v>10</v>
      </c>
    </row>
    <row r="11" spans="1:8" ht="23.25" customHeight="1" x14ac:dyDescent="0.25">
      <c r="A11" s="140"/>
      <c r="B11" s="140"/>
      <c r="C11" s="140"/>
      <c r="D11" s="5" t="s">
        <v>11</v>
      </c>
      <c r="E11" s="5" t="s">
        <v>12</v>
      </c>
      <c r="F11" s="140"/>
      <c r="G11" s="140"/>
      <c r="H11" s="140"/>
    </row>
    <row r="12" spans="1:8" x14ac:dyDescent="0.25">
      <c r="A12" s="140" t="s">
        <v>21</v>
      </c>
      <c r="B12" s="140"/>
      <c r="C12" s="140"/>
      <c r="D12" s="140"/>
      <c r="E12" s="140"/>
      <c r="F12" s="140"/>
      <c r="G12" s="140"/>
      <c r="H12" s="140"/>
    </row>
    <row r="13" spans="1:8" ht="45" x14ac:dyDescent="0.25">
      <c r="A13" s="6">
        <v>1</v>
      </c>
      <c r="B13" s="6" t="s">
        <v>22</v>
      </c>
      <c r="C13" s="6" t="s">
        <v>23</v>
      </c>
      <c r="D13" s="6">
        <v>1.5</v>
      </c>
      <c r="E13" s="6">
        <v>0.8</v>
      </c>
      <c r="F13" s="6">
        <f>D13-E13</f>
        <v>0.7</v>
      </c>
      <c r="G13" s="12">
        <f>F13/D13*100</f>
        <v>46.666666666666664</v>
      </c>
      <c r="H13" s="44" t="s">
        <v>482</v>
      </c>
    </row>
    <row r="14" spans="1:8" ht="75" x14ac:dyDescent="0.25">
      <c r="A14" s="6">
        <v>2</v>
      </c>
      <c r="B14" s="6" t="s">
        <v>24</v>
      </c>
      <c r="C14" s="6" t="s">
        <v>23</v>
      </c>
      <c r="D14" s="6">
        <v>75</v>
      </c>
      <c r="E14" s="6">
        <v>75</v>
      </c>
      <c r="F14" s="6">
        <f t="shared" ref="F14:F17" si="0">E14-D14</f>
        <v>0</v>
      </c>
      <c r="G14" s="12">
        <f t="shared" ref="G14:G16" si="1">E14/D14*100</f>
        <v>100</v>
      </c>
      <c r="H14" s="6"/>
    </row>
    <row r="15" spans="1:8" ht="60" x14ac:dyDescent="0.25">
      <c r="A15" s="6">
        <v>3</v>
      </c>
      <c r="B15" s="6" t="s">
        <v>25</v>
      </c>
      <c r="C15" s="6" t="s">
        <v>23</v>
      </c>
      <c r="D15" s="6">
        <v>6.3</v>
      </c>
      <c r="E15" s="6">
        <v>6.3</v>
      </c>
      <c r="F15" s="6">
        <f t="shared" si="0"/>
        <v>0</v>
      </c>
      <c r="G15" s="12">
        <f t="shared" si="1"/>
        <v>100</v>
      </c>
      <c r="H15" s="6"/>
    </row>
    <row r="16" spans="1:8" ht="75" x14ac:dyDescent="0.25">
      <c r="A16" s="6">
        <v>4</v>
      </c>
      <c r="B16" s="6" t="s">
        <v>26</v>
      </c>
      <c r="C16" s="6" t="s">
        <v>23</v>
      </c>
      <c r="D16" s="6">
        <v>100</v>
      </c>
      <c r="E16" s="6">
        <v>100</v>
      </c>
      <c r="F16" s="6">
        <f t="shared" si="0"/>
        <v>0</v>
      </c>
      <c r="G16" s="12">
        <f t="shared" si="1"/>
        <v>100</v>
      </c>
      <c r="H16" s="6"/>
    </row>
    <row r="17" spans="1:8" ht="90" x14ac:dyDescent="0.25">
      <c r="A17" s="6">
        <v>5</v>
      </c>
      <c r="B17" s="6" t="s">
        <v>27</v>
      </c>
      <c r="C17" s="6" t="s">
        <v>23</v>
      </c>
      <c r="D17" s="6">
        <v>62.5</v>
      </c>
      <c r="E17" s="6">
        <v>70.3</v>
      </c>
      <c r="F17" s="6">
        <f t="shared" si="0"/>
        <v>7.7999999999999972</v>
      </c>
      <c r="G17" s="12">
        <f>E17/D17*100</f>
        <v>112.48</v>
      </c>
      <c r="H17" s="6" t="s">
        <v>483</v>
      </c>
    </row>
    <row r="18" spans="1:8" x14ac:dyDescent="0.25">
      <c r="A18" s="140" t="s">
        <v>28</v>
      </c>
      <c r="B18" s="140"/>
      <c r="C18" s="140"/>
      <c r="D18" s="140"/>
      <c r="E18" s="140"/>
      <c r="F18" s="140"/>
      <c r="G18" s="140"/>
      <c r="H18" s="140"/>
    </row>
    <row r="19" spans="1:8" ht="90" x14ac:dyDescent="0.25">
      <c r="A19" s="7" t="s">
        <v>16</v>
      </c>
      <c r="B19" s="6" t="s">
        <v>29</v>
      </c>
      <c r="C19" s="6" t="s">
        <v>23</v>
      </c>
      <c r="D19" s="6">
        <v>100</v>
      </c>
      <c r="E19" s="6">
        <v>100</v>
      </c>
      <c r="F19" s="6">
        <f t="shared" ref="F19:F34" si="2">E19-D19</f>
        <v>0</v>
      </c>
      <c r="G19" s="12">
        <f t="shared" ref="G19:G34" si="3">E19/D19*100</f>
        <v>100</v>
      </c>
      <c r="H19" s="6"/>
    </row>
    <row r="20" spans="1:8" ht="45" x14ac:dyDescent="0.25">
      <c r="A20" s="7" t="s">
        <v>15</v>
      </c>
      <c r="B20" s="6" t="s">
        <v>30</v>
      </c>
      <c r="C20" s="6" t="s">
        <v>23</v>
      </c>
      <c r="D20" s="6">
        <v>93.7</v>
      </c>
      <c r="E20" s="6">
        <v>93.7</v>
      </c>
      <c r="F20" s="6">
        <f t="shared" si="2"/>
        <v>0</v>
      </c>
      <c r="G20" s="12">
        <f t="shared" si="3"/>
        <v>100</v>
      </c>
      <c r="H20" s="6"/>
    </row>
    <row r="21" spans="1:8" ht="32.25" customHeight="1" x14ac:dyDescent="0.25">
      <c r="A21" s="7" t="s">
        <v>32</v>
      </c>
      <c r="B21" s="6" t="s">
        <v>31</v>
      </c>
      <c r="C21" s="6" t="s">
        <v>23</v>
      </c>
      <c r="D21" s="6">
        <v>0</v>
      </c>
      <c r="E21" s="6">
        <v>0</v>
      </c>
      <c r="F21" s="6">
        <f t="shared" si="2"/>
        <v>0</v>
      </c>
      <c r="G21" s="12">
        <v>100</v>
      </c>
      <c r="H21" s="6"/>
    </row>
    <row r="22" spans="1:8" ht="30" x14ac:dyDescent="0.25">
      <c r="A22" s="7" t="s">
        <v>33</v>
      </c>
      <c r="B22" s="6" t="s">
        <v>38</v>
      </c>
      <c r="C22" s="6" t="s">
        <v>39</v>
      </c>
      <c r="D22" s="6">
        <v>375</v>
      </c>
      <c r="E22" s="6">
        <v>375</v>
      </c>
      <c r="F22" s="6">
        <f t="shared" si="2"/>
        <v>0</v>
      </c>
      <c r="G22" s="12">
        <f t="shared" si="3"/>
        <v>100</v>
      </c>
      <c r="H22" s="6"/>
    </row>
    <row r="23" spans="1:8" ht="225" x14ac:dyDescent="0.25">
      <c r="A23" s="7" t="s">
        <v>34</v>
      </c>
      <c r="B23" s="6" t="s">
        <v>40</v>
      </c>
      <c r="C23" s="6" t="s">
        <v>41</v>
      </c>
      <c r="D23" s="6">
        <v>9300</v>
      </c>
      <c r="E23" s="6">
        <v>9200</v>
      </c>
      <c r="F23" s="6">
        <f t="shared" si="2"/>
        <v>-100</v>
      </c>
      <c r="G23" s="12">
        <f t="shared" si="3"/>
        <v>98.924731182795696</v>
      </c>
      <c r="H23" s="6" t="s">
        <v>485</v>
      </c>
    </row>
    <row r="24" spans="1:8" ht="48.75" customHeight="1" x14ac:dyDescent="0.25">
      <c r="A24" s="7" t="s">
        <v>35</v>
      </c>
      <c r="B24" s="6" t="s">
        <v>42</v>
      </c>
      <c r="C24" s="6" t="s">
        <v>41</v>
      </c>
      <c r="D24" s="6">
        <v>100</v>
      </c>
      <c r="E24" s="6">
        <v>100</v>
      </c>
      <c r="F24" s="6">
        <f t="shared" si="2"/>
        <v>0</v>
      </c>
      <c r="G24" s="12">
        <f t="shared" si="3"/>
        <v>100</v>
      </c>
      <c r="H24" s="6"/>
    </row>
    <row r="25" spans="1:8" ht="90" x14ac:dyDescent="0.25">
      <c r="A25" s="7" t="s">
        <v>36</v>
      </c>
      <c r="B25" s="6" t="s">
        <v>43</v>
      </c>
      <c r="C25" s="6" t="s">
        <v>23</v>
      </c>
      <c r="D25" s="6">
        <v>99.67</v>
      </c>
      <c r="E25" s="6">
        <v>98.81</v>
      </c>
      <c r="F25" s="6">
        <f t="shared" si="2"/>
        <v>-0.85999999999999943</v>
      </c>
      <c r="G25" s="12">
        <f t="shared" si="3"/>
        <v>99.137152603591844</v>
      </c>
      <c r="H25" s="6" t="s">
        <v>484</v>
      </c>
    </row>
    <row r="26" spans="1:8" ht="75" x14ac:dyDescent="0.25">
      <c r="A26" s="7" t="s">
        <v>37</v>
      </c>
      <c r="B26" s="6" t="s">
        <v>44</v>
      </c>
      <c r="C26" s="6" t="s">
        <v>45</v>
      </c>
      <c r="D26" s="6">
        <v>0.1883</v>
      </c>
      <c r="E26" s="6">
        <v>0.1883</v>
      </c>
      <c r="F26" s="6">
        <f t="shared" si="2"/>
        <v>0</v>
      </c>
      <c r="G26" s="12">
        <f t="shared" si="3"/>
        <v>100</v>
      </c>
      <c r="H26" s="6"/>
    </row>
    <row r="27" spans="1:8" ht="60" x14ac:dyDescent="0.25">
      <c r="A27" s="7" t="s">
        <v>48</v>
      </c>
      <c r="B27" s="6" t="s">
        <v>46</v>
      </c>
      <c r="C27" s="6" t="s">
        <v>47</v>
      </c>
      <c r="D27" s="6">
        <v>7.8E-2</v>
      </c>
      <c r="E27" s="6">
        <v>7.8E-2</v>
      </c>
      <c r="F27" s="6">
        <f t="shared" si="2"/>
        <v>0</v>
      </c>
      <c r="G27" s="12">
        <f t="shared" si="3"/>
        <v>100</v>
      </c>
      <c r="H27" s="6"/>
    </row>
    <row r="28" spans="1:8" ht="45" x14ac:dyDescent="0.25">
      <c r="A28" s="7" t="s">
        <v>49</v>
      </c>
      <c r="B28" s="6" t="s">
        <v>50</v>
      </c>
      <c r="C28" s="6" t="s">
        <v>47</v>
      </c>
      <c r="D28" s="6">
        <v>2.1</v>
      </c>
      <c r="E28" s="6">
        <v>2.1</v>
      </c>
      <c r="F28" s="6">
        <f t="shared" si="2"/>
        <v>0</v>
      </c>
      <c r="G28" s="12">
        <f t="shared" si="3"/>
        <v>100</v>
      </c>
      <c r="H28" s="6"/>
    </row>
    <row r="29" spans="1:8" ht="68.25" customHeight="1" x14ac:dyDescent="0.25">
      <c r="A29" s="7" t="s">
        <v>52</v>
      </c>
      <c r="B29" s="6" t="s">
        <v>51</v>
      </c>
      <c r="C29" s="6" t="s">
        <v>23</v>
      </c>
      <c r="D29" s="6">
        <v>77</v>
      </c>
      <c r="E29" s="6">
        <v>80.44</v>
      </c>
      <c r="F29" s="6">
        <f t="shared" si="2"/>
        <v>3.4399999999999977</v>
      </c>
      <c r="G29" s="12">
        <f t="shared" si="3"/>
        <v>104.46753246753246</v>
      </c>
      <c r="H29" s="47" t="s">
        <v>488</v>
      </c>
    </row>
    <row r="30" spans="1:8" ht="253.5" customHeight="1" x14ac:dyDescent="0.25">
      <c r="A30" s="7" t="s">
        <v>55</v>
      </c>
      <c r="B30" s="6" t="s">
        <v>53</v>
      </c>
      <c r="C30" s="6" t="s">
        <v>54</v>
      </c>
      <c r="D30" s="6">
        <v>3.85E-2</v>
      </c>
      <c r="E30" s="6">
        <v>0.105876</v>
      </c>
      <c r="F30" s="131">
        <f t="shared" si="2"/>
        <v>6.7375999999999991E-2</v>
      </c>
      <c r="G30" s="12">
        <f t="shared" si="3"/>
        <v>275.00259740259742</v>
      </c>
      <c r="H30" s="47" t="s">
        <v>487</v>
      </c>
    </row>
    <row r="31" spans="1:8" ht="46.5" customHeight="1" x14ac:dyDescent="0.25">
      <c r="A31" s="7" t="s">
        <v>57</v>
      </c>
      <c r="B31" s="6" t="s">
        <v>56</v>
      </c>
      <c r="C31" s="6" t="s">
        <v>58</v>
      </c>
      <c r="D31" s="6">
        <v>1</v>
      </c>
      <c r="E31" s="6">
        <v>1</v>
      </c>
      <c r="F31" s="6">
        <f t="shared" si="2"/>
        <v>0</v>
      </c>
      <c r="G31" s="12">
        <f t="shared" si="3"/>
        <v>100</v>
      </c>
      <c r="H31" s="6"/>
    </row>
    <row r="32" spans="1:8" ht="150" x14ac:dyDescent="0.25">
      <c r="A32" s="7" t="s">
        <v>60</v>
      </c>
      <c r="B32" s="6" t="s">
        <v>59</v>
      </c>
      <c r="C32" s="6" t="s">
        <v>23</v>
      </c>
      <c r="D32" s="6">
        <v>10</v>
      </c>
      <c r="E32" s="6">
        <v>14.21</v>
      </c>
      <c r="F32" s="6">
        <f t="shared" si="2"/>
        <v>4.2100000000000009</v>
      </c>
      <c r="G32" s="12">
        <f t="shared" si="3"/>
        <v>142.1</v>
      </c>
      <c r="H32" s="47" t="s">
        <v>489</v>
      </c>
    </row>
    <row r="33" spans="1:8" ht="60" x14ac:dyDescent="0.25">
      <c r="A33" s="11" t="s">
        <v>62</v>
      </c>
      <c r="B33" s="6" t="s">
        <v>61</v>
      </c>
      <c r="C33" s="6" t="s">
        <v>23</v>
      </c>
      <c r="D33" s="6">
        <v>30</v>
      </c>
      <c r="E33" s="6">
        <v>104.65</v>
      </c>
      <c r="F33" s="6">
        <f t="shared" si="2"/>
        <v>74.650000000000006</v>
      </c>
      <c r="G33" s="12">
        <f t="shared" si="3"/>
        <v>348.83333333333337</v>
      </c>
      <c r="H33" s="141" t="s">
        <v>102</v>
      </c>
    </row>
    <row r="34" spans="1:8" ht="60" customHeight="1" x14ac:dyDescent="0.25">
      <c r="A34" s="11" t="s">
        <v>64</v>
      </c>
      <c r="B34" s="6" t="s">
        <v>63</v>
      </c>
      <c r="C34" s="6" t="s">
        <v>65</v>
      </c>
      <c r="D34" s="6">
        <v>5.2850000000000001</v>
      </c>
      <c r="E34" s="6">
        <v>8.5809999999999995</v>
      </c>
      <c r="F34" s="6">
        <f t="shared" si="2"/>
        <v>3.2959999999999994</v>
      </c>
      <c r="G34" s="12">
        <f t="shared" si="3"/>
        <v>162.36518448438977</v>
      </c>
      <c r="H34" s="142"/>
    </row>
    <row r="35" spans="1:8" x14ac:dyDescent="0.25">
      <c r="A35" s="140" t="s">
        <v>66</v>
      </c>
      <c r="B35" s="140"/>
      <c r="C35" s="140"/>
      <c r="D35" s="140"/>
      <c r="E35" s="140"/>
      <c r="F35" s="140"/>
      <c r="G35" s="140"/>
      <c r="H35" s="6"/>
    </row>
    <row r="36" spans="1:8" ht="60" x14ac:dyDescent="0.25">
      <c r="A36" s="6" t="s">
        <v>13</v>
      </c>
      <c r="B36" s="6" t="s">
        <v>67</v>
      </c>
      <c r="C36" s="6" t="s">
        <v>23</v>
      </c>
      <c r="D36" s="6">
        <v>93</v>
      </c>
      <c r="E36" s="6">
        <v>93</v>
      </c>
      <c r="F36" s="6">
        <f t="shared" ref="F36:F53" si="4">E36-D36</f>
        <v>0</v>
      </c>
      <c r="G36" s="12">
        <f t="shared" ref="G36:G53" si="5">E36/D36*100</f>
        <v>100</v>
      </c>
      <c r="H36" s="6"/>
    </row>
    <row r="37" spans="1:8" ht="60" x14ac:dyDescent="0.25">
      <c r="A37" s="6" t="s">
        <v>14</v>
      </c>
      <c r="B37" s="6" t="s">
        <v>68</v>
      </c>
      <c r="C37" s="6" t="s">
        <v>23</v>
      </c>
      <c r="D37" s="6">
        <v>37</v>
      </c>
      <c r="E37" s="6">
        <v>37</v>
      </c>
      <c r="F37" s="6">
        <f t="shared" si="4"/>
        <v>0</v>
      </c>
      <c r="G37" s="12">
        <f t="shared" si="5"/>
        <v>100</v>
      </c>
      <c r="H37" s="6"/>
    </row>
    <row r="38" spans="1:8" ht="108.75" customHeight="1" x14ac:dyDescent="0.25">
      <c r="A38" s="6" t="s">
        <v>70</v>
      </c>
      <c r="B38" s="6" t="s">
        <v>69</v>
      </c>
      <c r="C38" s="6" t="s">
        <v>23</v>
      </c>
      <c r="D38" s="6">
        <v>100</v>
      </c>
      <c r="E38" s="6">
        <v>100</v>
      </c>
      <c r="F38" s="6">
        <f t="shared" si="4"/>
        <v>0</v>
      </c>
      <c r="G38" s="12">
        <f t="shared" si="5"/>
        <v>100</v>
      </c>
      <c r="H38" s="6"/>
    </row>
    <row r="39" spans="1:8" ht="75" x14ac:dyDescent="0.25">
      <c r="A39" s="6" t="s">
        <v>72</v>
      </c>
      <c r="B39" s="6" t="s">
        <v>71</v>
      </c>
      <c r="C39" s="6" t="s">
        <v>23</v>
      </c>
      <c r="D39" s="6">
        <v>70</v>
      </c>
      <c r="E39" s="6">
        <v>70</v>
      </c>
      <c r="F39" s="6">
        <f t="shared" si="4"/>
        <v>0</v>
      </c>
      <c r="G39" s="12">
        <f t="shared" si="5"/>
        <v>100</v>
      </c>
      <c r="H39" s="6"/>
    </row>
    <row r="40" spans="1:8" ht="75" x14ac:dyDescent="0.25">
      <c r="A40" s="6" t="s">
        <v>74</v>
      </c>
      <c r="B40" s="6" t="s">
        <v>73</v>
      </c>
      <c r="C40" s="6" t="s">
        <v>23</v>
      </c>
      <c r="D40" s="6">
        <v>50</v>
      </c>
      <c r="E40" s="6">
        <v>50</v>
      </c>
      <c r="F40" s="6">
        <f t="shared" si="4"/>
        <v>0</v>
      </c>
      <c r="G40" s="12">
        <f t="shared" si="5"/>
        <v>100</v>
      </c>
      <c r="H40" s="6"/>
    </row>
    <row r="41" spans="1:8" ht="60" x14ac:dyDescent="0.25">
      <c r="A41" s="6" t="s">
        <v>76</v>
      </c>
      <c r="B41" s="6" t="s">
        <v>75</v>
      </c>
      <c r="C41" s="6" t="s">
        <v>23</v>
      </c>
      <c r="D41" s="6">
        <v>50</v>
      </c>
      <c r="E41" s="6">
        <v>50</v>
      </c>
      <c r="F41" s="6">
        <f t="shared" si="4"/>
        <v>0</v>
      </c>
      <c r="G41" s="12">
        <f t="shared" si="5"/>
        <v>100</v>
      </c>
      <c r="H41" s="6"/>
    </row>
    <row r="42" spans="1:8" ht="90" x14ac:dyDescent="0.25">
      <c r="A42" s="6" t="s">
        <v>79</v>
      </c>
      <c r="B42" s="6" t="s">
        <v>77</v>
      </c>
      <c r="C42" s="6" t="s">
        <v>23</v>
      </c>
      <c r="D42" s="6">
        <v>13</v>
      </c>
      <c r="E42" s="6">
        <v>14.75</v>
      </c>
      <c r="F42" s="6">
        <f t="shared" si="4"/>
        <v>1.75</v>
      </c>
      <c r="G42" s="12">
        <f t="shared" si="5"/>
        <v>113.46153846153845</v>
      </c>
      <c r="H42" s="47" t="s">
        <v>486</v>
      </c>
    </row>
    <row r="43" spans="1:8" x14ac:dyDescent="0.25">
      <c r="A43" s="6" t="s">
        <v>80</v>
      </c>
      <c r="B43" s="6" t="s">
        <v>78</v>
      </c>
      <c r="C43" s="6" t="s">
        <v>58</v>
      </c>
      <c r="D43" s="6">
        <v>1</v>
      </c>
      <c r="E43" s="6">
        <v>1</v>
      </c>
      <c r="F43" s="6">
        <f t="shared" si="4"/>
        <v>0</v>
      </c>
      <c r="G43" s="12">
        <f t="shared" si="5"/>
        <v>100</v>
      </c>
      <c r="H43" s="6"/>
    </row>
    <row r="44" spans="1:8" ht="30" x14ac:dyDescent="0.25">
      <c r="A44" s="6" t="s">
        <v>83</v>
      </c>
      <c r="B44" s="6" t="s">
        <v>81</v>
      </c>
      <c r="C44" s="6" t="s">
        <v>58</v>
      </c>
      <c r="D44" s="6">
        <v>33</v>
      </c>
      <c r="E44" s="6">
        <v>33</v>
      </c>
      <c r="F44" s="6">
        <f t="shared" si="4"/>
        <v>0</v>
      </c>
      <c r="G44" s="12">
        <f t="shared" si="5"/>
        <v>100</v>
      </c>
      <c r="H44" s="6"/>
    </row>
    <row r="45" spans="1:8" ht="60" x14ac:dyDescent="0.25">
      <c r="A45" s="6" t="s">
        <v>84</v>
      </c>
      <c r="B45" s="6" t="s">
        <v>82</v>
      </c>
      <c r="C45" s="6" t="s">
        <v>23</v>
      </c>
      <c r="D45" s="6">
        <v>100</v>
      </c>
      <c r="E45" s="6">
        <v>100</v>
      </c>
      <c r="F45" s="6">
        <f t="shared" si="4"/>
        <v>0</v>
      </c>
      <c r="G45" s="12">
        <f t="shared" si="5"/>
        <v>100</v>
      </c>
      <c r="H45" s="6"/>
    </row>
    <row r="46" spans="1:8" ht="208.5" customHeight="1" x14ac:dyDescent="0.25">
      <c r="A46" s="6" t="s">
        <v>86</v>
      </c>
      <c r="B46" s="6" t="s">
        <v>85</v>
      </c>
      <c r="C46" s="6" t="s">
        <v>58</v>
      </c>
      <c r="D46" s="6">
        <v>8000</v>
      </c>
      <c r="E46" s="6">
        <v>34579</v>
      </c>
      <c r="F46" s="6">
        <f t="shared" si="4"/>
        <v>26579</v>
      </c>
      <c r="G46" s="12">
        <f t="shared" si="5"/>
        <v>432.23750000000001</v>
      </c>
      <c r="H46" s="6" t="s">
        <v>101</v>
      </c>
    </row>
    <row r="47" spans="1:8" x14ac:dyDescent="0.25">
      <c r="A47" s="140" t="s">
        <v>87</v>
      </c>
      <c r="B47" s="140"/>
      <c r="C47" s="140"/>
      <c r="D47" s="140"/>
      <c r="E47" s="140"/>
      <c r="F47" s="140"/>
      <c r="G47" s="140"/>
      <c r="H47" s="140"/>
    </row>
    <row r="48" spans="1:8" ht="30" x14ac:dyDescent="0.25">
      <c r="A48" s="6" t="s">
        <v>90</v>
      </c>
      <c r="B48" s="6" t="s">
        <v>88</v>
      </c>
      <c r="C48" s="6" t="s">
        <v>89</v>
      </c>
      <c r="D48" s="6">
        <v>75</v>
      </c>
      <c r="E48" s="6">
        <v>125</v>
      </c>
      <c r="F48" s="6">
        <f t="shared" si="4"/>
        <v>50</v>
      </c>
      <c r="G48" s="12">
        <f t="shared" si="5"/>
        <v>166.66666666666669</v>
      </c>
      <c r="H48" s="47" t="s">
        <v>490</v>
      </c>
    </row>
    <row r="49" spans="1:8" ht="30" x14ac:dyDescent="0.25">
      <c r="A49" s="6" t="s">
        <v>92</v>
      </c>
      <c r="B49" s="6" t="s">
        <v>91</v>
      </c>
      <c r="C49" s="6" t="s">
        <v>23</v>
      </c>
      <c r="D49" s="6">
        <v>100</v>
      </c>
      <c r="E49" s="6">
        <v>100</v>
      </c>
      <c r="F49" s="6">
        <f t="shared" si="4"/>
        <v>0</v>
      </c>
      <c r="G49" s="12">
        <f t="shared" si="5"/>
        <v>100</v>
      </c>
      <c r="H49" s="6"/>
    </row>
    <row r="50" spans="1:8" ht="75" x14ac:dyDescent="0.25">
      <c r="A50" s="6" t="s">
        <v>94</v>
      </c>
      <c r="B50" s="6" t="s">
        <v>93</v>
      </c>
      <c r="C50" s="6" t="s">
        <v>23</v>
      </c>
      <c r="D50" s="6">
        <v>10</v>
      </c>
      <c r="E50" s="6">
        <v>10</v>
      </c>
      <c r="F50" s="6">
        <f t="shared" si="4"/>
        <v>0</v>
      </c>
      <c r="G50" s="12">
        <f t="shared" si="5"/>
        <v>100</v>
      </c>
      <c r="H50" s="47"/>
    </row>
    <row r="51" spans="1:8" ht="30" x14ac:dyDescent="0.25">
      <c r="A51" s="6" t="s">
        <v>95</v>
      </c>
      <c r="B51" s="6" t="s">
        <v>96</v>
      </c>
      <c r="C51" s="6" t="s">
        <v>23</v>
      </c>
      <c r="D51" s="6">
        <v>10</v>
      </c>
      <c r="E51" s="6">
        <v>17</v>
      </c>
      <c r="F51" s="6">
        <f t="shared" si="4"/>
        <v>7</v>
      </c>
      <c r="G51" s="12">
        <f t="shared" si="5"/>
        <v>170</v>
      </c>
      <c r="H51" s="47" t="s">
        <v>491</v>
      </c>
    </row>
    <row r="52" spans="1:8" ht="139.5" customHeight="1" x14ac:dyDescent="0.25">
      <c r="A52" s="6" t="s">
        <v>98</v>
      </c>
      <c r="B52" s="6" t="s">
        <v>97</v>
      </c>
      <c r="C52" s="6" t="s">
        <v>23</v>
      </c>
      <c r="D52" s="6">
        <v>100</v>
      </c>
      <c r="E52" s="6">
        <v>100</v>
      </c>
      <c r="F52" s="6">
        <f t="shared" si="4"/>
        <v>0</v>
      </c>
      <c r="G52" s="12">
        <f t="shared" si="5"/>
        <v>100</v>
      </c>
      <c r="H52" s="6"/>
    </row>
    <row r="53" spans="1:8" ht="30" x14ac:dyDescent="0.25">
      <c r="A53" s="6" t="s">
        <v>100</v>
      </c>
      <c r="B53" s="6" t="s">
        <v>99</v>
      </c>
      <c r="C53" s="6" t="s">
        <v>23</v>
      </c>
      <c r="D53" s="6">
        <v>60.13</v>
      </c>
      <c r="E53" s="6">
        <v>60.13</v>
      </c>
      <c r="F53" s="6">
        <f t="shared" si="4"/>
        <v>0</v>
      </c>
      <c r="G53" s="12">
        <f t="shared" si="5"/>
        <v>100</v>
      </c>
      <c r="H53" s="6"/>
    </row>
  </sheetData>
  <mergeCells count="20">
    <mergeCell ref="D10:E10"/>
    <mergeCell ref="F10:F11"/>
    <mergeCell ref="G10:G11"/>
    <mergeCell ref="H10:H11"/>
    <mergeCell ref="A2:H2"/>
    <mergeCell ref="A3:H3"/>
    <mergeCell ref="A4:H4"/>
    <mergeCell ref="A5:H5"/>
    <mergeCell ref="A6:H6"/>
    <mergeCell ref="A8:B9"/>
    <mergeCell ref="C8:H8"/>
    <mergeCell ref="C9:H9"/>
    <mergeCell ref="A10:A11"/>
    <mergeCell ref="B10:B11"/>
    <mergeCell ref="C10:C11"/>
    <mergeCell ref="A12:H12"/>
    <mergeCell ref="A47:H47"/>
    <mergeCell ref="H33:H34"/>
    <mergeCell ref="A18:H18"/>
    <mergeCell ref="A35:G35"/>
  </mergeCells>
  <pageMargins left="3.937007874015748E-2" right="3.937007874015748E-2" top="0" bottom="0" header="0.31496062992125984" footer="0.31496062992125984"/>
  <pageSetup paperSize="9" scale="88" fitToHeight="0" orientation="landscape" r:id="rId1"/>
  <rowBreaks count="1" manualBreakCount="1">
    <brk id="1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00"/>
  <sheetViews>
    <sheetView zoomScaleNormal="100" zoomScaleSheetLayoutView="90" workbookViewId="0">
      <pane ySplit="11" topLeftCell="A81" activePane="bottomLeft" state="frozen"/>
      <selection pane="bottomLeft" activeCell="H52" sqref="H52:H53"/>
    </sheetView>
  </sheetViews>
  <sheetFormatPr defaultRowHeight="15" x14ac:dyDescent="0.25"/>
  <cols>
    <col min="1" max="1" width="50.42578125" style="2" customWidth="1"/>
    <col min="2" max="2" width="12.5703125" style="2" customWidth="1"/>
    <col min="3" max="3" width="9.42578125" style="137" customWidth="1"/>
    <col min="4" max="4" width="9.85546875" style="137" customWidth="1"/>
    <col min="5" max="5" width="13.5703125" style="2" customWidth="1"/>
    <col min="6" max="6" width="14.7109375" style="2" customWidth="1"/>
    <col min="7" max="7" width="13.28515625" style="2" customWidth="1"/>
    <col min="8" max="8" width="60.85546875" style="2" customWidth="1"/>
  </cols>
  <sheetData>
    <row r="1" spans="1:8" x14ac:dyDescent="0.25">
      <c r="H1" s="1" t="s">
        <v>144</v>
      </c>
    </row>
    <row r="2" spans="1:8" x14ac:dyDescent="0.25">
      <c r="A2" s="143" t="s">
        <v>0</v>
      </c>
      <c r="B2" s="143"/>
      <c r="C2" s="143"/>
      <c r="D2" s="143"/>
      <c r="E2" s="143"/>
      <c r="F2" s="143"/>
      <c r="G2" s="143"/>
      <c r="H2" s="143"/>
    </row>
    <row r="3" spans="1:8" x14ac:dyDescent="0.25">
      <c r="A3" s="143" t="s">
        <v>145</v>
      </c>
      <c r="B3" s="143"/>
      <c r="C3" s="143"/>
      <c r="D3" s="143"/>
      <c r="E3" s="143"/>
      <c r="F3" s="143"/>
      <c r="G3" s="143"/>
      <c r="H3" s="143"/>
    </row>
    <row r="4" spans="1:8" x14ac:dyDescent="0.25">
      <c r="A4" s="143" t="s">
        <v>146</v>
      </c>
      <c r="B4" s="143"/>
      <c r="C4" s="143"/>
      <c r="D4" s="143"/>
      <c r="E4" s="143"/>
      <c r="F4" s="143"/>
      <c r="G4" s="143"/>
      <c r="H4" s="143"/>
    </row>
    <row r="5" spans="1:8" x14ac:dyDescent="0.25">
      <c r="A5" s="143" t="s">
        <v>147</v>
      </c>
      <c r="B5" s="143"/>
      <c r="C5" s="143"/>
      <c r="D5" s="143"/>
      <c r="E5" s="143"/>
      <c r="F5" s="143"/>
      <c r="G5" s="143"/>
      <c r="H5" s="143"/>
    </row>
    <row r="6" spans="1:8" x14ac:dyDescent="0.25">
      <c r="A6" s="143" t="s">
        <v>148</v>
      </c>
      <c r="B6" s="143"/>
      <c r="C6" s="143"/>
      <c r="D6" s="143"/>
      <c r="E6" s="143"/>
      <c r="F6" s="143"/>
      <c r="G6" s="143"/>
      <c r="H6" s="143"/>
    </row>
    <row r="7" spans="1:8" x14ac:dyDescent="0.25">
      <c r="A7" s="143" t="s">
        <v>231</v>
      </c>
      <c r="B7" s="143"/>
      <c r="C7" s="143"/>
      <c r="D7" s="143"/>
      <c r="E7" s="143"/>
      <c r="F7" s="143"/>
      <c r="G7" s="143"/>
      <c r="H7" s="143"/>
    </row>
    <row r="8" spans="1:8" x14ac:dyDescent="0.25">
      <c r="A8" s="144" t="s">
        <v>2</v>
      </c>
      <c r="B8" s="144"/>
      <c r="C8" s="144"/>
      <c r="D8" s="144"/>
      <c r="E8" s="144"/>
      <c r="F8" s="144"/>
      <c r="G8" s="144"/>
      <c r="H8" s="144"/>
    </row>
    <row r="9" spans="1:8" x14ac:dyDescent="0.25">
      <c r="A9" s="4"/>
    </row>
    <row r="10" spans="1:8" x14ac:dyDescent="0.25">
      <c r="A10" s="140" t="s">
        <v>149</v>
      </c>
      <c r="B10" s="140" t="s">
        <v>150</v>
      </c>
      <c r="C10" s="174" t="s">
        <v>151</v>
      </c>
      <c r="D10" s="174"/>
      <c r="E10" s="140" t="s">
        <v>152</v>
      </c>
      <c r="F10" s="140"/>
      <c r="G10" s="140"/>
      <c r="H10" s="163" t="s">
        <v>153</v>
      </c>
    </row>
    <row r="11" spans="1:8" ht="85.5" x14ac:dyDescent="0.25">
      <c r="A11" s="140"/>
      <c r="B11" s="140"/>
      <c r="C11" s="138" t="s">
        <v>154</v>
      </c>
      <c r="D11" s="138" t="s">
        <v>155</v>
      </c>
      <c r="E11" s="9" t="s">
        <v>156</v>
      </c>
      <c r="F11" s="22" t="s">
        <v>157</v>
      </c>
      <c r="G11" s="10" t="s">
        <v>158</v>
      </c>
      <c r="H11" s="175"/>
    </row>
    <row r="12" spans="1:8" x14ac:dyDescent="0.25">
      <c r="A12" s="8">
        <v>1</v>
      </c>
      <c r="B12" s="8">
        <v>2</v>
      </c>
      <c r="C12" s="138">
        <v>3</v>
      </c>
      <c r="D12" s="138">
        <v>4</v>
      </c>
      <c r="E12" s="8">
        <v>5</v>
      </c>
      <c r="F12" s="8">
        <v>6</v>
      </c>
      <c r="G12" s="8">
        <v>7</v>
      </c>
      <c r="H12" s="8">
        <v>8</v>
      </c>
    </row>
    <row r="13" spans="1:8" s="24" customFormat="1" x14ac:dyDescent="0.25">
      <c r="A13" s="162" t="s">
        <v>159</v>
      </c>
      <c r="B13" s="162"/>
      <c r="C13" s="162"/>
      <c r="D13" s="162"/>
      <c r="E13" s="162"/>
      <c r="F13" s="162"/>
      <c r="G13" s="162"/>
      <c r="H13" s="23"/>
    </row>
    <row r="14" spans="1:8" s="24" customFormat="1" x14ac:dyDescent="0.25">
      <c r="A14" s="162" t="s">
        <v>137</v>
      </c>
      <c r="B14" s="162"/>
      <c r="C14" s="162"/>
      <c r="D14" s="162"/>
      <c r="E14" s="162"/>
      <c r="F14" s="162"/>
      <c r="G14" s="162"/>
      <c r="H14" s="23"/>
    </row>
    <row r="15" spans="1:8" s="24" customFormat="1" x14ac:dyDescent="0.25">
      <c r="A15" s="162" t="s">
        <v>160</v>
      </c>
      <c r="B15" s="162"/>
      <c r="C15" s="162"/>
      <c r="D15" s="162"/>
      <c r="E15" s="162"/>
      <c r="F15" s="162"/>
      <c r="G15" s="162"/>
      <c r="H15" s="23"/>
    </row>
    <row r="16" spans="1:8" s="24" customFormat="1" x14ac:dyDescent="0.25">
      <c r="A16" s="140" t="s">
        <v>161</v>
      </c>
      <c r="B16" s="140"/>
      <c r="C16" s="140"/>
      <c r="D16" s="140"/>
      <c r="E16" s="140"/>
      <c r="F16" s="140"/>
      <c r="G16" s="140"/>
      <c r="H16" s="25"/>
    </row>
    <row r="17" spans="1:8" s="24" customFormat="1" ht="28.5" x14ac:dyDescent="0.25">
      <c r="A17" s="26" t="s">
        <v>162</v>
      </c>
      <c r="B17" s="14" t="s">
        <v>163</v>
      </c>
      <c r="C17" s="29">
        <v>425</v>
      </c>
      <c r="D17" s="29">
        <v>431</v>
      </c>
      <c r="E17" s="17">
        <v>13123.9</v>
      </c>
      <c r="F17" s="17">
        <v>13714.8</v>
      </c>
      <c r="G17" s="17">
        <v>13714.8</v>
      </c>
      <c r="H17" s="23"/>
    </row>
    <row r="18" spans="1:8" s="24" customFormat="1" ht="28.5" x14ac:dyDescent="0.25">
      <c r="A18" s="26" t="s">
        <v>164</v>
      </c>
      <c r="B18" s="14" t="s">
        <v>163</v>
      </c>
      <c r="C18" s="29">
        <v>43</v>
      </c>
      <c r="D18" s="29">
        <v>43</v>
      </c>
      <c r="E18" s="27">
        <v>866</v>
      </c>
      <c r="F18" s="17">
        <v>906.2</v>
      </c>
      <c r="G18" s="17">
        <v>906.2</v>
      </c>
      <c r="H18" s="23"/>
    </row>
    <row r="19" spans="1:8" s="24" customFormat="1" ht="28.5" x14ac:dyDescent="0.25">
      <c r="A19" s="28" t="s">
        <v>165</v>
      </c>
      <c r="B19" s="14" t="s">
        <v>163</v>
      </c>
      <c r="C19" s="29">
        <v>2</v>
      </c>
      <c r="D19" s="29">
        <v>2</v>
      </c>
      <c r="E19" s="17">
        <v>45.8</v>
      </c>
      <c r="F19" s="17">
        <v>48.9</v>
      </c>
      <c r="G19" s="17">
        <v>48.9</v>
      </c>
      <c r="H19" s="23"/>
    </row>
    <row r="20" spans="1:8" s="24" customFormat="1" x14ac:dyDescent="0.25">
      <c r="A20" s="140" t="s">
        <v>166</v>
      </c>
      <c r="B20" s="140"/>
      <c r="C20" s="140"/>
      <c r="D20" s="140"/>
      <c r="E20" s="140"/>
      <c r="F20" s="140"/>
      <c r="G20" s="140"/>
      <c r="H20" s="25"/>
    </row>
    <row r="21" spans="1:8" s="24" customFormat="1" ht="45" x14ac:dyDescent="0.25">
      <c r="A21" s="28" t="s">
        <v>165</v>
      </c>
      <c r="B21" s="14" t="s">
        <v>163</v>
      </c>
      <c r="C21" s="29">
        <v>33</v>
      </c>
      <c r="D21" s="29">
        <v>32</v>
      </c>
      <c r="E21" s="17">
        <v>7352.1</v>
      </c>
      <c r="F21" s="17">
        <v>7963.8</v>
      </c>
      <c r="G21" s="17">
        <v>7963.8</v>
      </c>
      <c r="H21" s="135" t="s">
        <v>495</v>
      </c>
    </row>
    <row r="22" spans="1:8" s="24" customFormat="1" ht="45" x14ac:dyDescent="0.25">
      <c r="A22" s="30" t="s">
        <v>164</v>
      </c>
      <c r="B22" s="14" t="s">
        <v>163</v>
      </c>
      <c r="C22" s="29">
        <v>299</v>
      </c>
      <c r="D22" s="29">
        <v>298</v>
      </c>
      <c r="E22" s="17">
        <v>39745.4</v>
      </c>
      <c r="F22" s="17">
        <v>43101.7</v>
      </c>
      <c r="G22" s="17">
        <v>43101.7</v>
      </c>
      <c r="H22" s="135" t="s">
        <v>495</v>
      </c>
    </row>
    <row r="23" spans="1:8" s="24" customFormat="1" ht="28.5" x14ac:dyDescent="0.25">
      <c r="A23" s="28" t="s">
        <v>162</v>
      </c>
      <c r="B23" s="14" t="s">
        <v>163</v>
      </c>
      <c r="C23" s="29">
        <v>144</v>
      </c>
      <c r="D23" s="29">
        <v>144</v>
      </c>
      <c r="E23" s="17">
        <v>21129.3</v>
      </c>
      <c r="F23" s="17">
        <v>22924.1</v>
      </c>
      <c r="G23" s="17">
        <v>22924.1</v>
      </c>
      <c r="H23" s="23"/>
    </row>
    <row r="24" spans="1:8" s="24" customFormat="1" ht="28.5" x14ac:dyDescent="0.25">
      <c r="A24" s="30" t="s">
        <v>167</v>
      </c>
      <c r="B24" s="14" t="s">
        <v>168</v>
      </c>
      <c r="C24" s="29">
        <v>122458</v>
      </c>
      <c r="D24" s="29">
        <v>122458</v>
      </c>
      <c r="E24" s="17">
        <v>14660.2</v>
      </c>
      <c r="F24" s="17">
        <v>15961.4</v>
      </c>
      <c r="G24" s="17">
        <v>15961.4</v>
      </c>
      <c r="H24" s="23"/>
    </row>
    <row r="25" spans="1:8" s="24" customFormat="1" ht="28.5" x14ac:dyDescent="0.25">
      <c r="A25" s="28" t="s">
        <v>169</v>
      </c>
      <c r="B25" s="14" t="s">
        <v>163</v>
      </c>
      <c r="C25" s="29">
        <v>228</v>
      </c>
      <c r="D25" s="29">
        <v>230</v>
      </c>
      <c r="E25" s="17">
        <v>18982.099999999999</v>
      </c>
      <c r="F25" s="27">
        <v>20476</v>
      </c>
      <c r="G25" s="27">
        <v>20476</v>
      </c>
      <c r="H25" s="23"/>
    </row>
    <row r="26" spans="1:8" s="24" customFormat="1" ht="45" x14ac:dyDescent="0.25">
      <c r="A26" s="28" t="s">
        <v>170</v>
      </c>
      <c r="B26" s="14" t="s">
        <v>163</v>
      </c>
      <c r="C26" s="29">
        <v>110</v>
      </c>
      <c r="D26" s="29">
        <v>108</v>
      </c>
      <c r="E26" s="17">
        <v>8316.1</v>
      </c>
      <c r="F26" s="17">
        <v>8961.7999999999993</v>
      </c>
      <c r="G26" s="17">
        <v>8961.7999999999993</v>
      </c>
      <c r="H26" s="135" t="s">
        <v>495</v>
      </c>
    </row>
    <row r="27" spans="1:8" s="24" customFormat="1" x14ac:dyDescent="0.25">
      <c r="A27" s="165" t="s">
        <v>171</v>
      </c>
      <c r="B27" s="14" t="s">
        <v>172</v>
      </c>
      <c r="C27" s="29">
        <v>38</v>
      </c>
      <c r="D27" s="29">
        <v>38</v>
      </c>
      <c r="E27" s="167">
        <v>2749</v>
      </c>
      <c r="F27" s="154">
        <v>2947.1</v>
      </c>
      <c r="G27" s="154">
        <v>2947.1</v>
      </c>
      <c r="H27" s="23"/>
    </row>
    <row r="28" spans="1:8" s="24" customFormat="1" x14ac:dyDescent="0.25">
      <c r="A28" s="166"/>
      <c r="B28" s="14" t="s">
        <v>163</v>
      </c>
      <c r="C28" s="29">
        <v>9787</v>
      </c>
      <c r="D28" s="29">
        <v>9787</v>
      </c>
      <c r="E28" s="168"/>
      <c r="F28" s="155"/>
      <c r="G28" s="155"/>
      <c r="H28" s="23"/>
    </row>
    <row r="29" spans="1:8" s="24" customFormat="1" x14ac:dyDescent="0.25">
      <c r="A29" s="169" t="s">
        <v>173</v>
      </c>
      <c r="B29" s="169"/>
      <c r="C29" s="169"/>
      <c r="D29" s="169"/>
      <c r="E29" s="169"/>
      <c r="F29" s="169"/>
      <c r="G29" s="169"/>
      <c r="H29" s="31"/>
    </row>
    <row r="30" spans="1:8" s="24" customFormat="1" ht="28.5" x14ac:dyDescent="0.25">
      <c r="A30" s="28" t="s">
        <v>165</v>
      </c>
      <c r="B30" s="14" t="s">
        <v>163</v>
      </c>
      <c r="C30" s="32">
        <v>876</v>
      </c>
      <c r="D30" s="32">
        <f>112+73+5+78+99+6+165+49+55+1+91+1+139+17</f>
        <v>891</v>
      </c>
      <c r="E30" s="17">
        <v>117855.8</v>
      </c>
      <c r="F30" s="17">
        <v>127284.3</v>
      </c>
      <c r="G30" s="17">
        <v>127284.3</v>
      </c>
      <c r="H30" s="23"/>
    </row>
    <row r="31" spans="1:8" s="24" customFormat="1" ht="28.5" x14ac:dyDescent="0.25">
      <c r="A31" s="28" t="s">
        <v>164</v>
      </c>
      <c r="B31" s="14" t="s">
        <v>163</v>
      </c>
      <c r="C31" s="32">
        <v>56</v>
      </c>
      <c r="D31" s="32">
        <f>11+46</f>
        <v>57</v>
      </c>
      <c r="E31" s="17">
        <v>9934.4</v>
      </c>
      <c r="F31" s="17">
        <v>10729.2</v>
      </c>
      <c r="G31" s="17">
        <v>10729.2</v>
      </c>
      <c r="H31" s="23"/>
    </row>
    <row r="32" spans="1:8" s="24" customFormat="1" ht="28.5" x14ac:dyDescent="0.25">
      <c r="A32" s="28" t="s">
        <v>174</v>
      </c>
      <c r="B32" s="14" t="s">
        <v>163</v>
      </c>
      <c r="C32" s="32">
        <v>538</v>
      </c>
      <c r="D32" s="32">
        <f>81+54+77+71+76+13+91+80</f>
        <v>543</v>
      </c>
      <c r="E32" s="17">
        <v>72940.3</v>
      </c>
      <c r="F32" s="17">
        <v>78775.5</v>
      </c>
      <c r="G32" s="17">
        <v>78775.5</v>
      </c>
      <c r="H32" s="23"/>
    </row>
    <row r="33" spans="1:8" s="24" customFormat="1" ht="45" x14ac:dyDescent="0.25">
      <c r="A33" s="28" t="s">
        <v>169</v>
      </c>
      <c r="B33" s="14" t="s">
        <v>163</v>
      </c>
      <c r="C33" s="29">
        <v>35</v>
      </c>
      <c r="D33" s="29">
        <f>9+23</f>
        <v>32</v>
      </c>
      <c r="E33" s="17">
        <v>71955.399999999994</v>
      </c>
      <c r="F33" s="17">
        <v>77711.8</v>
      </c>
      <c r="G33" s="17">
        <v>77711.8</v>
      </c>
      <c r="H33" s="135" t="s">
        <v>496</v>
      </c>
    </row>
    <row r="34" spans="1:8" s="24" customFormat="1" x14ac:dyDescent="0.25">
      <c r="A34" s="28" t="s">
        <v>175</v>
      </c>
      <c r="B34" s="14" t="s">
        <v>163</v>
      </c>
      <c r="C34" s="32">
        <v>225</v>
      </c>
      <c r="D34" s="32">
        <f>19+2+1+28+63+31+32+0+59</f>
        <v>235</v>
      </c>
      <c r="E34" s="17">
        <v>9847.5</v>
      </c>
      <c r="F34" s="17">
        <v>10635.3</v>
      </c>
      <c r="G34" s="17">
        <v>10635.3</v>
      </c>
      <c r="H34" s="23"/>
    </row>
    <row r="35" spans="1:8" s="24" customFormat="1" ht="57" x14ac:dyDescent="0.25">
      <c r="A35" s="28" t="s">
        <v>176</v>
      </c>
      <c r="B35" s="14" t="s">
        <v>163</v>
      </c>
      <c r="C35" s="29">
        <v>23</v>
      </c>
      <c r="D35" s="29">
        <v>24</v>
      </c>
      <c r="E35" s="17">
        <v>14927.2</v>
      </c>
      <c r="F35" s="17">
        <v>16121.4</v>
      </c>
      <c r="G35" s="17">
        <v>16121.4</v>
      </c>
      <c r="H35" s="23"/>
    </row>
    <row r="36" spans="1:8" s="24" customFormat="1" ht="28.5" x14ac:dyDescent="0.25">
      <c r="A36" s="30" t="s">
        <v>167</v>
      </c>
      <c r="B36" s="14" t="s">
        <v>168</v>
      </c>
      <c r="C36" s="29">
        <f>4590+7582+15300+5712+12240+27540+3298+4590</f>
        <v>80852</v>
      </c>
      <c r="D36" s="29">
        <f>4590+7582+15300+5712+12240+27540+3298+4590</f>
        <v>80852</v>
      </c>
      <c r="E36" s="17">
        <v>9267.5</v>
      </c>
      <c r="F36" s="17">
        <v>10008.9</v>
      </c>
      <c r="G36" s="17">
        <v>10008.9</v>
      </c>
      <c r="H36" s="23"/>
    </row>
    <row r="37" spans="1:8" s="24" customFormat="1" x14ac:dyDescent="0.25">
      <c r="A37" s="140" t="s">
        <v>177</v>
      </c>
      <c r="B37" s="140"/>
      <c r="C37" s="140"/>
      <c r="D37" s="140"/>
      <c r="E37" s="140"/>
      <c r="F37" s="140"/>
      <c r="G37" s="140"/>
      <c r="H37" s="25"/>
    </row>
    <row r="38" spans="1:8" s="24" customFormat="1" ht="28.5" x14ac:dyDescent="0.25">
      <c r="A38" s="30" t="s">
        <v>178</v>
      </c>
      <c r="B38" s="14" t="s">
        <v>41</v>
      </c>
      <c r="C38" s="40">
        <v>180</v>
      </c>
      <c r="D38" s="40">
        <v>189</v>
      </c>
      <c r="E38" s="33">
        <v>2165.1</v>
      </c>
      <c r="F38" s="33">
        <v>2354.1</v>
      </c>
      <c r="G38" s="17">
        <v>2354.1</v>
      </c>
      <c r="H38" s="23"/>
    </row>
    <row r="39" spans="1:8" s="24" customFormat="1" ht="42.75" x14ac:dyDescent="0.25">
      <c r="A39" s="30" t="s">
        <v>179</v>
      </c>
      <c r="B39" s="14" t="s">
        <v>41</v>
      </c>
      <c r="C39" s="40">
        <v>220</v>
      </c>
      <c r="D39" s="40">
        <v>231</v>
      </c>
      <c r="E39" s="33">
        <v>2646.2</v>
      </c>
      <c r="F39" s="33">
        <v>2877.2</v>
      </c>
      <c r="G39" s="17">
        <v>2877.2</v>
      </c>
      <c r="H39" s="23"/>
    </row>
    <row r="40" spans="1:8" s="24" customFormat="1" ht="42.75" x14ac:dyDescent="0.25">
      <c r="A40" s="30" t="s">
        <v>180</v>
      </c>
      <c r="B40" s="14" t="s">
        <v>41</v>
      </c>
      <c r="C40" s="40">
        <v>250</v>
      </c>
      <c r="D40" s="40">
        <v>262</v>
      </c>
      <c r="E40" s="33">
        <v>3007.1</v>
      </c>
      <c r="F40" s="33">
        <v>3269.6</v>
      </c>
      <c r="G40" s="17">
        <v>3269.6</v>
      </c>
      <c r="H40" s="23"/>
    </row>
    <row r="41" spans="1:8" s="24" customFormat="1" ht="42.75" x14ac:dyDescent="0.25">
      <c r="A41" s="30" t="s">
        <v>181</v>
      </c>
      <c r="B41" s="14" t="s">
        <v>41</v>
      </c>
      <c r="C41" s="40">
        <v>100</v>
      </c>
      <c r="D41" s="40">
        <v>105</v>
      </c>
      <c r="E41" s="33">
        <v>1202.8</v>
      </c>
      <c r="F41" s="33">
        <v>1307.8</v>
      </c>
      <c r="G41" s="17">
        <v>1307.8</v>
      </c>
      <c r="H41" s="23"/>
    </row>
    <row r="42" spans="1:8" s="24" customFormat="1" ht="42.75" x14ac:dyDescent="0.25">
      <c r="A42" s="30" t="s">
        <v>182</v>
      </c>
      <c r="B42" s="14" t="s">
        <v>41</v>
      </c>
      <c r="C42" s="40">
        <v>40</v>
      </c>
      <c r="D42" s="40">
        <v>40</v>
      </c>
      <c r="E42" s="33">
        <v>356.3</v>
      </c>
      <c r="F42" s="33">
        <v>387.4</v>
      </c>
      <c r="G42" s="17">
        <v>387.4</v>
      </c>
      <c r="H42" s="34"/>
    </row>
    <row r="43" spans="1:8" s="24" customFormat="1" ht="57" x14ac:dyDescent="0.25">
      <c r="A43" s="35" t="s">
        <v>183</v>
      </c>
      <c r="B43" s="36" t="s">
        <v>41</v>
      </c>
      <c r="C43" s="40">
        <v>1677</v>
      </c>
      <c r="D43" s="40">
        <v>1604</v>
      </c>
      <c r="E43" s="37">
        <v>813.6</v>
      </c>
      <c r="F43" s="37">
        <v>800.6</v>
      </c>
      <c r="G43" s="17">
        <v>800.6</v>
      </c>
      <c r="H43" s="17" t="s">
        <v>495</v>
      </c>
    </row>
    <row r="44" spans="1:8" s="24" customFormat="1" ht="57" x14ac:dyDescent="0.25">
      <c r="A44" s="38" t="s">
        <v>184</v>
      </c>
      <c r="B44" s="39" t="s">
        <v>41</v>
      </c>
      <c r="C44" s="40">
        <v>1330</v>
      </c>
      <c r="D44" s="40">
        <v>2380</v>
      </c>
      <c r="E44" s="33">
        <v>692.4</v>
      </c>
      <c r="F44" s="33">
        <v>1112.3</v>
      </c>
      <c r="G44" s="17">
        <v>1112.3</v>
      </c>
      <c r="H44" s="6"/>
    </row>
    <row r="45" spans="1:8" s="24" customFormat="1" ht="57" x14ac:dyDescent="0.25">
      <c r="A45" s="35" t="s">
        <v>185</v>
      </c>
      <c r="B45" s="36" t="s">
        <v>41</v>
      </c>
      <c r="C45" s="40">
        <v>4377</v>
      </c>
      <c r="D45" s="40">
        <v>4595</v>
      </c>
      <c r="E45" s="37">
        <v>1570.5</v>
      </c>
      <c r="F45" s="33">
        <v>2089.5</v>
      </c>
      <c r="G45" s="17">
        <v>2089.5</v>
      </c>
      <c r="H45" s="34"/>
    </row>
    <row r="46" spans="1:8" s="24" customFormat="1" ht="57" x14ac:dyDescent="0.25">
      <c r="A46" s="35" t="s">
        <v>186</v>
      </c>
      <c r="B46" s="36" t="s">
        <v>41</v>
      </c>
      <c r="C46" s="40">
        <v>1900</v>
      </c>
      <c r="D46" s="40">
        <v>1995</v>
      </c>
      <c r="E46" s="37">
        <v>1438.8</v>
      </c>
      <c r="F46" s="37">
        <v>907</v>
      </c>
      <c r="G46" s="41">
        <v>907</v>
      </c>
      <c r="H46" s="34"/>
    </row>
    <row r="47" spans="1:8" s="24" customFormat="1" ht="28.5" x14ac:dyDescent="0.25">
      <c r="A47" s="30" t="s">
        <v>167</v>
      </c>
      <c r="B47" s="14" t="s">
        <v>187</v>
      </c>
      <c r="C47" s="40">
        <v>10307</v>
      </c>
      <c r="D47" s="40">
        <v>10822</v>
      </c>
      <c r="E47" s="33">
        <v>1347.8</v>
      </c>
      <c r="F47" s="33">
        <v>1484.5</v>
      </c>
      <c r="G47" s="17">
        <v>1484.5</v>
      </c>
      <c r="H47" s="34"/>
    </row>
    <row r="48" spans="1:8" s="24" customFormat="1" ht="57" x14ac:dyDescent="0.25">
      <c r="A48" s="30" t="s">
        <v>188</v>
      </c>
      <c r="B48" s="14" t="s">
        <v>41</v>
      </c>
      <c r="C48" s="139">
        <v>220</v>
      </c>
      <c r="D48" s="139">
        <v>219</v>
      </c>
      <c r="E48" s="33">
        <v>454.7</v>
      </c>
      <c r="F48" s="33">
        <v>494.3</v>
      </c>
      <c r="G48" s="17">
        <v>494.3</v>
      </c>
      <c r="H48" s="17" t="s">
        <v>495</v>
      </c>
    </row>
    <row r="49" spans="1:8" s="24" customFormat="1" ht="71.25" x14ac:dyDescent="0.25">
      <c r="A49" s="30" t="s">
        <v>189</v>
      </c>
      <c r="B49" s="14" t="s">
        <v>58</v>
      </c>
      <c r="C49" s="40">
        <v>386</v>
      </c>
      <c r="D49" s="40">
        <v>405</v>
      </c>
      <c r="E49" s="33">
        <v>3731.1</v>
      </c>
      <c r="F49" s="33">
        <v>4056.3</v>
      </c>
      <c r="G49" s="17">
        <v>4056.3</v>
      </c>
      <c r="H49" s="23"/>
    </row>
    <row r="50" spans="1:8" s="24" customFormat="1" ht="42.75" x14ac:dyDescent="0.25">
      <c r="A50" s="30" t="s">
        <v>190</v>
      </c>
      <c r="B50" s="14" t="s">
        <v>58</v>
      </c>
      <c r="C50" s="40">
        <v>9</v>
      </c>
      <c r="D50" s="40">
        <v>9</v>
      </c>
      <c r="E50" s="33">
        <v>1145.5</v>
      </c>
      <c r="F50" s="33">
        <v>1245.4000000000001</v>
      </c>
      <c r="G50" s="17">
        <v>1245.4000000000001</v>
      </c>
      <c r="H50" s="23"/>
    </row>
    <row r="51" spans="1:8" s="24" customFormat="1" ht="71.25" x14ac:dyDescent="0.25">
      <c r="A51" s="30" t="s">
        <v>191</v>
      </c>
      <c r="B51" s="14" t="s">
        <v>58</v>
      </c>
      <c r="C51" s="40">
        <v>3720</v>
      </c>
      <c r="D51" s="40">
        <v>3906</v>
      </c>
      <c r="E51" s="42">
        <v>13226</v>
      </c>
      <c r="F51" s="33">
        <v>14380.6</v>
      </c>
      <c r="G51" s="17">
        <v>14380.6</v>
      </c>
      <c r="H51" s="23"/>
    </row>
    <row r="52" spans="1:8" s="24" customFormat="1" ht="21" customHeight="1" x14ac:dyDescent="0.25">
      <c r="A52" s="172" t="s">
        <v>192</v>
      </c>
      <c r="B52" s="14" t="s">
        <v>58</v>
      </c>
      <c r="C52" s="40">
        <v>20</v>
      </c>
      <c r="D52" s="40">
        <v>20</v>
      </c>
      <c r="E52" s="154">
        <v>181.8</v>
      </c>
      <c r="F52" s="154">
        <v>198.1</v>
      </c>
      <c r="G52" s="154">
        <v>198.1</v>
      </c>
      <c r="H52" s="156"/>
    </row>
    <row r="53" spans="1:8" s="24" customFormat="1" ht="16.5" customHeight="1" x14ac:dyDescent="0.25">
      <c r="A53" s="173"/>
      <c r="B53" s="14" t="s">
        <v>498</v>
      </c>
      <c r="C53" s="40">
        <v>20</v>
      </c>
      <c r="D53" s="40">
        <v>20</v>
      </c>
      <c r="E53" s="155"/>
      <c r="F53" s="155"/>
      <c r="G53" s="155"/>
      <c r="H53" s="157"/>
    </row>
    <row r="54" spans="1:8" s="24" customFormat="1" x14ac:dyDescent="0.25">
      <c r="A54" s="162" t="s">
        <v>193</v>
      </c>
      <c r="B54" s="162"/>
      <c r="C54" s="162"/>
      <c r="D54" s="162"/>
      <c r="E54" s="162"/>
      <c r="F54" s="162"/>
      <c r="G54" s="162"/>
      <c r="H54" s="23"/>
    </row>
    <row r="55" spans="1:8" s="24" customFormat="1" x14ac:dyDescent="0.25">
      <c r="A55" s="170" t="s">
        <v>194</v>
      </c>
      <c r="B55" s="171"/>
      <c r="C55" s="171"/>
      <c r="D55" s="171"/>
      <c r="E55" s="171"/>
      <c r="F55" s="171"/>
      <c r="G55" s="171"/>
      <c r="H55" s="25"/>
    </row>
    <row r="56" spans="1:8" s="24" customFormat="1" ht="28.5" x14ac:dyDescent="0.25">
      <c r="A56" s="30" t="s">
        <v>167</v>
      </c>
      <c r="B56" s="14" t="s">
        <v>168</v>
      </c>
      <c r="C56" s="43">
        <v>1076918</v>
      </c>
      <c r="D56" s="43">
        <v>1091468</v>
      </c>
      <c r="E56" s="17">
        <v>168733.5</v>
      </c>
      <c r="F56" s="17">
        <v>195375.4</v>
      </c>
      <c r="G56" s="17">
        <f>F56</f>
        <v>195375.4</v>
      </c>
      <c r="H56" s="23"/>
    </row>
    <row r="57" spans="1:8" s="24" customFormat="1" ht="128.25" x14ac:dyDescent="0.25">
      <c r="A57" s="28" t="s">
        <v>171</v>
      </c>
      <c r="B57" s="14" t="s">
        <v>195</v>
      </c>
      <c r="C57" s="29">
        <f>54+43</f>
        <v>97</v>
      </c>
      <c r="D57" s="29">
        <f>54+43</f>
        <v>97</v>
      </c>
      <c r="E57" s="17">
        <v>22248.9</v>
      </c>
      <c r="F57" s="17">
        <v>20807.3</v>
      </c>
      <c r="G57" s="17">
        <f>F57</f>
        <v>20807.3</v>
      </c>
      <c r="H57" s="23"/>
    </row>
    <row r="58" spans="1:8" s="24" customFormat="1" ht="28.5" x14ac:dyDescent="0.25">
      <c r="A58" s="28" t="s">
        <v>192</v>
      </c>
      <c r="B58" s="14" t="s">
        <v>195</v>
      </c>
      <c r="C58" s="29">
        <f>6+6</f>
        <v>12</v>
      </c>
      <c r="D58" s="29">
        <f>6+6</f>
        <v>12</v>
      </c>
      <c r="E58" s="27">
        <v>350</v>
      </c>
      <c r="F58" s="17">
        <v>327.7</v>
      </c>
      <c r="G58" s="17">
        <f>F58</f>
        <v>327.7</v>
      </c>
      <c r="H58" s="23"/>
    </row>
    <row r="59" spans="1:8" s="24" customFormat="1" ht="28.5" x14ac:dyDescent="0.25">
      <c r="A59" s="28" t="s">
        <v>196</v>
      </c>
      <c r="B59" s="14" t="s">
        <v>197</v>
      </c>
      <c r="C59" s="29">
        <f>210</f>
        <v>210</v>
      </c>
      <c r="D59" s="29">
        <f>210</f>
        <v>210</v>
      </c>
      <c r="E59" s="17">
        <v>515.1</v>
      </c>
      <c r="F59" s="17">
        <v>515.1</v>
      </c>
      <c r="G59" s="17">
        <f>F59</f>
        <v>515.1</v>
      </c>
      <c r="H59" s="23"/>
    </row>
    <row r="60" spans="1:8" s="24" customFormat="1" ht="85.5" x14ac:dyDescent="0.25">
      <c r="A60" s="28" t="s">
        <v>198</v>
      </c>
      <c r="B60" s="14" t="s">
        <v>199</v>
      </c>
      <c r="C60" s="29">
        <v>23540</v>
      </c>
      <c r="D60" s="29">
        <v>23540</v>
      </c>
      <c r="E60" s="27">
        <v>6651</v>
      </c>
      <c r="F60" s="17">
        <v>3494.2</v>
      </c>
      <c r="G60" s="17">
        <f>F60</f>
        <v>3494.2</v>
      </c>
      <c r="H60" s="23"/>
    </row>
    <row r="61" spans="1:8" s="24" customFormat="1" x14ac:dyDescent="0.25">
      <c r="A61" s="170" t="s">
        <v>200</v>
      </c>
      <c r="B61" s="171"/>
      <c r="C61" s="171"/>
      <c r="D61" s="171"/>
      <c r="E61" s="171"/>
      <c r="F61" s="171"/>
      <c r="G61" s="171"/>
      <c r="H61" s="14"/>
    </row>
    <row r="62" spans="1:8" s="24" customFormat="1" x14ac:dyDescent="0.25">
      <c r="A62" s="140" t="s">
        <v>201</v>
      </c>
      <c r="B62" s="140"/>
      <c r="C62" s="140"/>
      <c r="D62" s="140"/>
      <c r="E62" s="140"/>
      <c r="F62" s="140"/>
      <c r="G62" s="140"/>
      <c r="H62" s="25"/>
    </row>
    <row r="63" spans="1:8" s="24" customFormat="1" ht="57" x14ac:dyDescent="0.25">
      <c r="A63" s="28" t="s">
        <v>176</v>
      </c>
      <c r="B63" s="14" t="s">
        <v>163</v>
      </c>
      <c r="C63" s="29">
        <v>54</v>
      </c>
      <c r="D63" s="29">
        <v>54</v>
      </c>
      <c r="E63" s="17">
        <v>33615.5</v>
      </c>
      <c r="F63" s="17">
        <v>35875.699999999997</v>
      </c>
      <c r="G63" s="17">
        <f>F63</f>
        <v>35875.699999999997</v>
      </c>
      <c r="H63" s="23"/>
    </row>
    <row r="64" spans="1:8" s="24" customFormat="1" ht="28.5" x14ac:dyDescent="0.25">
      <c r="A64" s="30" t="s">
        <v>167</v>
      </c>
      <c r="B64" s="14" t="s">
        <v>202</v>
      </c>
      <c r="C64" s="29">
        <v>13416</v>
      </c>
      <c r="D64" s="29">
        <v>13416</v>
      </c>
      <c r="E64" s="17">
        <v>923.7</v>
      </c>
      <c r="F64" s="17">
        <v>981.5</v>
      </c>
      <c r="G64" s="17">
        <v>981.5</v>
      </c>
      <c r="H64" s="23"/>
    </row>
    <row r="65" spans="1:8" s="24" customFormat="1" x14ac:dyDescent="0.25">
      <c r="A65" s="162" t="s">
        <v>203</v>
      </c>
      <c r="B65" s="162"/>
      <c r="C65" s="162"/>
      <c r="D65" s="162"/>
      <c r="E65" s="162"/>
      <c r="F65" s="162"/>
      <c r="G65" s="162"/>
      <c r="H65" s="23"/>
    </row>
    <row r="66" spans="1:8" s="24" customFormat="1" x14ac:dyDescent="0.25">
      <c r="A66" s="162" t="s">
        <v>137</v>
      </c>
      <c r="B66" s="162"/>
      <c r="C66" s="162"/>
      <c r="D66" s="162"/>
      <c r="E66" s="162"/>
      <c r="F66" s="162"/>
      <c r="G66" s="162"/>
      <c r="H66" s="23"/>
    </row>
    <row r="67" spans="1:8" s="24" customFormat="1" x14ac:dyDescent="0.25">
      <c r="A67" s="162" t="s">
        <v>204</v>
      </c>
      <c r="B67" s="162"/>
      <c r="C67" s="162"/>
      <c r="D67" s="162"/>
      <c r="E67" s="162"/>
      <c r="F67" s="162"/>
      <c r="G67" s="162"/>
      <c r="H67" s="23"/>
    </row>
    <row r="68" spans="1:8" s="24" customFormat="1" x14ac:dyDescent="0.25">
      <c r="A68" s="140" t="s">
        <v>205</v>
      </c>
      <c r="B68" s="140"/>
      <c r="C68" s="140"/>
      <c r="D68" s="140"/>
      <c r="E68" s="140"/>
      <c r="F68" s="140"/>
      <c r="G68" s="140"/>
      <c r="H68" s="25"/>
    </row>
    <row r="69" spans="1:8" s="24" customFormat="1" x14ac:dyDescent="0.25">
      <c r="A69" s="140" t="s">
        <v>206</v>
      </c>
      <c r="B69" s="8" t="s">
        <v>207</v>
      </c>
      <c r="C69" s="47">
        <v>10</v>
      </c>
      <c r="D69" s="47">
        <v>10</v>
      </c>
      <c r="E69" s="141">
        <v>1172.3</v>
      </c>
      <c r="F69" s="141">
        <v>1198.9000000000001</v>
      </c>
      <c r="G69" s="154">
        <f>F69</f>
        <v>1198.9000000000001</v>
      </c>
      <c r="H69" s="8"/>
    </row>
    <row r="70" spans="1:8" s="24" customFormat="1" x14ac:dyDescent="0.25">
      <c r="A70" s="140"/>
      <c r="B70" s="8" t="s">
        <v>207</v>
      </c>
      <c r="C70" s="47">
        <v>1500</v>
      </c>
      <c r="D70" s="47">
        <v>1500</v>
      </c>
      <c r="E70" s="142"/>
      <c r="F70" s="142"/>
      <c r="G70" s="155"/>
      <c r="H70" s="8"/>
    </row>
    <row r="71" spans="1:8" s="24" customFormat="1" ht="45" x14ac:dyDescent="0.25">
      <c r="A71" s="163" t="s">
        <v>208</v>
      </c>
      <c r="B71" s="8" t="s">
        <v>195</v>
      </c>
      <c r="C71" s="47">
        <v>46</v>
      </c>
      <c r="D71" s="47">
        <v>20</v>
      </c>
      <c r="E71" s="141">
        <v>5671.6</v>
      </c>
      <c r="F71" s="141">
        <v>5898.5</v>
      </c>
      <c r="G71" s="154">
        <f>F71</f>
        <v>5898.5</v>
      </c>
      <c r="H71" s="135" t="s">
        <v>496</v>
      </c>
    </row>
    <row r="72" spans="1:8" s="24" customFormat="1" ht="45" x14ac:dyDescent="0.25">
      <c r="A72" s="164"/>
      <c r="B72" s="8" t="s">
        <v>195</v>
      </c>
      <c r="C72" s="47">
        <v>83</v>
      </c>
      <c r="D72" s="47">
        <v>38</v>
      </c>
      <c r="E72" s="142"/>
      <c r="F72" s="142"/>
      <c r="G72" s="155"/>
      <c r="H72" s="135" t="s">
        <v>496</v>
      </c>
    </row>
    <row r="73" spans="1:8" s="24" customFormat="1" x14ac:dyDescent="0.25">
      <c r="A73" s="163" t="s">
        <v>209</v>
      </c>
      <c r="B73" s="8" t="s">
        <v>163</v>
      </c>
      <c r="C73" s="47">
        <v>500</v>
      </c>
      <c r="D73" s="47">
        <v>500</v>
      </c>
      <c r="E73" s="141">
        <v>1628.6</v>
      </c>
      <c r="F73" s="141">
        <v>1693.7</v>
      </c>
      <c r="G73" s="154">
        <f>F73</f>
        <v>1693.7</v>
      </c>
      <c r="H73" s="8"/>
    </row>
    <row r="74" spans="1:8" s="24" customFormat="1" x14ac:dyDescent="0.25">
      <c r="A74" s="164"/>
      <c r="B74" s="8" t="s">
        <v>195</v>
      </c>
      <c r="C74" s="47">
        <v>4</v>
      </c>
      <c r="D74" s="47">
        <v>4</v>
      </c>
      <c r="E74" s="142"/>
      <c r="F74" s="142"/>
      <c r="G74" s="155"/>
      <c r="H74" s="8"/>
    </row>
    <row r="75" spans="1:8" s="24" customFormat="1" ht="28.5" x14ac:dyDescent="0.25">
      <c r="A75" s="45" t="s">
        <v>210</v>
      </c>
      <c r="B75" s="8" t="s">
        <v>163</v>
      </c>
      <c r="C75" s="47">
        <v>84</v>
      </c>
      <c r="D75" s="47">
        <v>84</v>
      </c>
      <c r="E75" s="6">
        <v>1632.4</v>
      </c>
      <c r="F75" s="6">
        <v>2171.8000000000002</v>
      </c>
      <c r="G75" s="33">
        <f>F75</f>
        <v>2171.8000000000002</v>
      </c>
      <c r="H75" s="8"/>
    </row>
    <row r="76" spans="1:8" s="24" customFormat="1" ht="85.5" x14ac:dyDescent="0.25">
      <c r="A76" s="46" t="s">
        <v>211</v>
      </c>
      <c r="B76" s="8" t="s">
        <v>168</v>
      </c>
      <c r="C76" s="47">
        <v>130032</v>
      </c>
      <c r="D76" s="47">
        <v>130032</v>
      </c>
      <c r="E76" s="6">
        <v>7160</v>
      </c>
      <c r="F76" s="6">
        <v>7418.1</v>
      </c>
      <c r="G76" s="33">
        <f>F76</f>
        <v>7418.1</v>
      </c>
      <c r="H76" s="8"/>
    </row>
    <row r="77" spans="1:8" s="24" customFormat="1" ht="50.25" customHeight="1" x14ac:dyDescent="0.25">
      <c r="A77" s="46" t="s">
        <v>212</v>
      </c>
      <c r="B77" s="8" t="s">
        <v>163</v>
      </c>
      <c r="C77" s="47">
        <v>11134</v>
      </c>
      <c r="D77" s="47">
        <v>10072</v>
      </c>
      <c r="E77" s="6">
        <v>627083.9</v>
      </c>
      <c r="F77" s="6">
        <v>651549.01</v>
      </c>
      <c r="G77" s="33">
        <f>F77</f>
        <v>651549.01</v>
      </c>
      <c r="H77" s="17" t="s">
        <v>496</v>
      </c>
    </row>
    <row r="78" spans="1:8" s="24" customFormat="1" ht="57.75" customHeight="1" x14ac:dyDescent="0.25">
      <c r="A78" s="46" t="s">
        <v>213</v>
      </c>
      <c r="B78" s="8" t="s">
        <v>163</v>
      </c>
      <c r="C78" s="47">
        <v>5129</v>
      </c>
      <c r="D78" s="47">
        <v>4811</v>
      </c>
      <c r="E78" s="6">
        <v>367036.1</v>
      </c>
      <c r="F78" s="6">
        <v>378297.48</v>
      </c>
      <c r="G78" s="33">
        <f>F78</f>
        <v>378297.48</v>
      </c>
      <c r="H78" s="136" t="s">
        <v>496</v>
      </c>
    </row>
    <row r="79" spans="1:8" s="24" customFormat="1" ht="45" x14ac:dyDescent="0.25">
      <c r="A79" s="46" t="s">
        <v>214</v>
      </c>
      <c r="B79" s="8" t="s">
        <v>168</v>
      </c>
      <c r="C79" s="47">
        <v>872950</v>
      </c>
      <c r="D79" s="47">
        <v>544278</v>
      </c>
      <c r="E79" s="6">
        <v>46367.9</v>
      </c>
      <c r="F79" s="6">
        <v>53585.3</v>
      </c>
      <c r="G79" s="33">
        <f>F79</f>
        <v>53585.3</v>
      </c>
      <c r="H79" s="136" t="s">
        <v>496</v>
      </c>
    </row>
    <row r="80" spans="1:8" s="24" customFormat="1" x14ac:dyDescent="0.25">
      <c r="A80" s="140" t="s">
        <v>215</v>
      </c>
      <c r="B80" s="140"/>
      <c r="C80" s="140"/>
      <c r="D80" s="140"/>
      <c r="E80" s="140"/>
      <c r="F80" s="140"/>
      <c r="G80" s="140"/>
      <c r="H80" s="25"/>
    </row>
    <row r="81" spans="1:8" s="24" customFormat="1" ht="17.25" customHeight="1" x14ac:dyDescent="0.25">
      <c r="A81" s="158" t="s">
        <v>216</v>
      </c>
      <c r="B81" s="14" t="s">
        <v>58</v>
      </c>
      <c r="C81" s="29">
        <v>25</v>
      </c>
      <c r="D81" s="29">
        <v>25</v>
      </c>
      <c r="E81" s="160" t="s">
        <v>217</v>
      </c>
      <c r="F81" s="154">
        <v>4236.6000000000004</v>
      </c>
      <c r="G81" s="154">
        <f>F81</f>
        <v>4236.6000000000004</v>
      </c>
      <c r="H81" s="23"/>
    </row>
    <row r="82" spans="1:8" s="24" customFormat="1" ht="26.25" customHeight="1" x14ac:dyDescent="0.25">
      <c r="A82" s="159"/>
      <c r="B82" s="14" t="s">
        <v>58</v>
      </c>
      <c r="C82" s="29">
        <v>75</v>
      </c>
      <c r="D82" s="29">
        <v>75</v>
      </c>
      <c r="E82" s="161"/>
      <c r="F82" s="155"/>
      <c r="G82" s="155"/>
      <c r="H82" s="23"/>
    </row>
    <row r="83" spans="1:8" s="24" customFormat="1" x14ac:dyDescent="0.25">
      <c r="A83" s="30" t="s">
        <v>218</v>
      </c>
      <c r="B83" s="14" t="s">
        <v>58</v>
      </c>
      <c r="C83" s="29">
        <v>125</v>
      </c>
      <c r="D83" s="29">
        <v>125</v>
      </c>
      <c r="E83" s="47" t="s">
        <v>217</v>
      </c>
      <c r="F83" s="17">
        <v>3216</v>
      </c>
      <c r="G83" s="17">
        <f>F83</f>
        <v>3216</v>
      </c>
      <c r="H83" s="23"/>
    </row>
    <row r="84" spans="1:8" s="24" customFormat="1" x14ac:dyDescent="0.25">
      <c r="A84" s="30" t="s">
        <v>219</v>
      </c>
      <c r="B84" s="14" t="s">
        <v>58</v>
      </c>
      <c r="C84" s="29">
        <v>516</v>
      </c>
      <c r="D84" s="29">
        <v>516</v>
      </c>
      <c r="E84" s="47" t="s">
        <v>217</v>
      </c>
      <c r="F84" s="17">
        <v>6584.8</v>
      </c>
      <c r="G84" s="17">
        <f t="shared" ref="G84:G86" si="0">F84</f>
        <v>6584.8</v>
      </c>
      <c r="H84" s="23"/>
    </row>
    <row r="85" spans="1:8" s="24" customFormat="1" ht="28.5" x14ac:dyDescent="0.25">
      <c r="A85" s="30" t="s">
        <v>220</v>
      </c>
      <c r="B85" s="14" t="s">
        <v>58</v>
      </c>
      <c r="C85" s="29">
        <v>6</v>
      </c>
      <c r="D85" s="29">
        <v>6</v>
      </c>
      <c r="E85" s="47" t="s">
        <v>217</v>
      </c>
      <c r="F85" s="17">
        <v>1142.8</v>
      </c>
      <c r="G85" s="17">
        <f t="shared" si="0"/>
        <v>1142.8</v>
      </c>
      <c r="H85" s="23"/>
    </row>
    <row r="86" spans="1:8" s="24" customFormat="1" ht="42.75" x14ac:dyDescent="0.25">
      <c r="A86" s="30" t="s">
        <v>221</v>
      </c>
      <c r="B86" s="14" t="s">
        <v>58</v>
      </c>
      <c r="C86" s="29">
        <v>7</v>
      </c>
      <c r="D86" s="29">
        <v>7</v>
      </c>
      <c r="E86" s="47" t="s">
        <v>217</v>
      </c>
      <c r="F86" s="17">
        <v>1766</v>
      </c>
      <c r="G86" s="17">
        <f t="shared" si="0"/>
        <v>1766</v>
      </c>
      <c r="H86" s="23"/>
    </row>
    <row r="87" spans="1:8" s="24" customFormat="1" x14ac:dyDescent="0.25">
      <c r="A87" s="162" t="s">
        <v>222</v>
      </c>
      <c r="B87" s="162"/>
      <c r="C87" s="162"/>
      <c r="D87" s="162"/>
      <c r="E87" s="162"/>
      <c r="F87" s="162"/>
      <c r="G87" s="162"/>
      <c r="H87" s="23"/>
    </row>
    <row r="88" spans="1:8" s="24" customFormat="1" x14ac:dyDescent="0.25">
      <c r="A88" s="140" t="s">
        <v>223</v>
      </c>
      <c r="B88" s="140"/>
      <c r="C88" s="140"/>
      <c r="D88" s="140"/>
      <c r="E88" s="140"/>
      <c r="F88" s="140"/>
      <c r="G88" s="140"/>
      <c r="H88" s="25"/>
    </row>
    <row r="89" spans="1:8" s="24" customFormat="1" ht="45" x14ac:dyDescent="0.25">
      <c r="A89" s="26" t="s">
        <v>224</v>
      </c>
      <c r="B89" s="14" t="s">
        <v>187</v>
      </c>
      <c r="C89" s="29">
        <v>264782</v>
      </c>
      <c r="D89" s="29">
        <v>257630</v>
      </c>
      <c r="E89" s="17">
        <v>6425.1</v>
      </c>
      <c r="F89" s="17">
        <v>3356.6</v>
      </c>
      <c r="G89" s="17">
        <f>F89</f>
        <v>3356.6</v>
      </c>
      <c r="H89" s="17" t="s">
        <v>495</v>
      </c>
    </row>
    <row r="90" spans="1:8" s="24" customFormat="1" ht="28.5" x14ac:dyDescent="0.25">
      <c r="A90" s="26" t="s">
        <v>167</v>
      </c>
      <c r="B90" s="14" t="s">
        <v>187</v>
      </c>
      <c r="C90" s="29">
        <v>9720</v>
      </c>
      <c r="D90" s="29">
        <v>9720</v>
      </c>
      <c r="E90" s="17"/>
      <c r="F90" s="17">
        <v>148.5</v>
      </c>
      <c r="G90" s="17">
        <f t="shared" ref="G90:G100" si="1">F90</f>
        <v>148.5</v>
      </c>
      <c r="H90" s="23"/>
    </row>
    <row r="91" spans="1:8" s="24" customFormat="1" x14ac:dyDescent="0.25">
      <c r="A91" s="26" t="s">
        <v>218</v>
      </c>
      <c r="B91" s="14" t="s">
        <v>58</v>
      </c>
      <c r="C91" s="29">
        <v>432</v>
      </c>
      <c r="D91" s="29">
        <v>432</v>
      </c>
      <c r="E91" s="17">
        <v>6602.2</v>
      </c>
      <c r="F91" s="17">
        <v>16630.900000000001</v>
      </c>
      <c r="G91" s="17">
        <f t="shared" si="1"/>
        <v>16630.900000000001</v>
      </c>
      <c r="H91" s="23"/>
    </row>
    <row r="92" spans="1:8" s="24" customFormat="1" ht="42.75" x14ac:dyDescent="0.25">
      <c r="A92" s="30" t="s">
        <v>221</v>
      </c>
      <c r="B92" s="14" t="s">
        <v>58</v>
      </c>
      <c r="C92" s="29">
        <v>109</v>
      </c>
      <c r="D92" s="29">
        <v>109</v>
      </c>
      <c r="E92" s="17">
        <v>5081.3</v>
      </c>
      <c r="F92" s="17">
        <v>13374.4</v>
      </c>
      <c r="G92" s="17">
        <f t="shared" si="1"/>
        <v>13374.4</v>
      </c>
      <c r="H92" s="23"/>
    </row>
    <row r="93" spans="1:8" s="24" customFormat="1" x14ac:dyDescent="0.25">
      <c r="A93" s="30" t="s">
        <v>219</v>
      </c>
      <c r="B93" s="14" t="s">
        <v>58</v>
      </c>
      <c r="C93" s="29">
        <v>803</v>
      </c>
      <c r="D93" s="29">
        <v>803</v>
      </c>
      <c r="E93" s="33">
        <v>19324.5</v>
      </c>
      <c r="F93" s="17">
        <v>33599.699999999997</v>
      </c>
      <c r="G93" s="17">
        <f t="shared" si="1"/>
        <v>33599.699999999997</v>
      </c>
      <c r="H93" s="23"/>
    </row>
    <row r="94" spans="1:8" s="24" customFormat="1" x14ac:dyDescent="0.25">
      <c r="A94" s="26" t="s">
        <v>225</v>
      </c>
      <c r="B94" s="14" t="s">
        <v>58</v>
      </c>
      <c r="C94" s="29">
        <v>14</v>
      </c>
      <c r="D94" s="29">
        <v>14</v>
      </c>
      <c r="E94" s="17">
        <v>17184.7</v>
      </c>
      <c r="F94" s="17">
        <v>5938.6</v>
      </c>
      <c r="G94" s="17">
        <f t="shared" si="1"/>
        <v>5938.6</v>
      </c>
      <c r="H94" s="23"/>
    </row>
    <row r="95" spans="1:8" s="24" customFormat="1" ht="119.25" customHeight="1" x14ac:dyDescent="0.25">
      <c r="A95" s="30" t="s">
        <v>171</v>
      </c>
      <c r="B95" s="14" t="s">
        <v>58</v>
      </c>
      <c r="C95" s="29">
        <v>49</v>
      </c>
      <c r="D95" s="29">
        <v>49</v>
      </c>
      <c r="E95" s="17">
        <v>1959.7</v>
      </c>
      <c r="F95" s="17">
        <v>7184.8</v>
      </c>
      <c r="G95" s="17">
        <f t="shared" si="1"/>
        <v>7184.8</v>
      </c>
      <c r="H95" s="23"/>
    </row>
    <row r="96" spans="1:8" s="24" customFormat="1" ht="28.5" x14ac:dyDescent="0.25">
      <c r="A96" s="26" t="s">
        <v>220</v>
      </c>
      <c r="B96" s="14" t="s">
        <v>58</v>
      </c>
      <c r="C96" s="29">
        <v>85</v>
      </c>
      <c r="D96" s="29">
        <v>85</v>
      </c>
      <c r="E96" s="17">
        <v>11390.1</v>
      </c>
      <c r="F96" s="17">
        <v>22818.9</v>
      </c>
      <c r="G96" s="17">
        <f t="shared" si="1"/>
        <v>22818.9</v>
      </c>
      <c r="H96" s="23"/>
    </row>
    <row r="97" spans="1:8" s="24" customFormat="1" ht="28.5" x14ac:dyDescent="0.25">
      <c r="A97" s="30" t="s">
        <v>226</v>
      </c>
      <c r="B97" s="14" t="s">
        <v>58</v>
      </c>
      <c r="C97" s="29">
        <v>8</v>
      </c>
      <c r="D97" s="29">
        <v>8</v>
      </c>
      <c r="E97" s="17">
        <v>3329.4</v>
      </c>
      <c r="F97" s="17">
        <v>4521.8</v>
      </c>
      <c r="G97" s="17">
        <f t="shared" si="1"/>
        <v>4521.8</v>
      </c>
      <c r="H97" s="23"/>
    </row>
    <row r="98" spans="1:8" s="24" customFormat="1" ht="57" x14ac:dyDescent="0.25">
      <c r="A98" s="30" t="s">
        <v>227</v>
      </c>
      <c r="B98" s="14" t="s">
        <v>41</v>
      </c>
      <c r="C98" s="29">
        <v>11470</v>
      </c>
      <c r="D98" s="29">
        <v>11433</v>
      </c>
      <c r="E98" s="27">
        <v>15249</v>
      </c>
      <c r="F98" s="17">
        <v>24052.400000000001</v>
      </c>
      <c r="G98" s="17">
        <f t="shared" si="1"/>
        <v>24052.400000000001</v>
      </c>
      <c r="H98" s="17" t="s">
        <v>495</v>
      </c>
    </row>
    <row r="99" spans="1:8" s="24" customFormat="1" ht="57" x14ac:dyDescent="0.25">
      <c r="A99" s="30" t="s">
        <v>228</v>
      </c>
      <c r="B99" s="14" t="s">
        <v>41</v>
      </c>
      <c r="C99" s="29">
        <v>4670</v>
      </c>
      <c r="D99" s="29">
        <v>4817</v>
      </c>
      <c r="E99" s="17">
        <v>20497.2</v>
      </c>
      <c r="F99" s="17">
        <v>21085.1</v>
      </c>
      <c r="G99" s="17">
        <f t="shared" si="1"/>
        <v>21085.1</v>
      </c>
      <c r="H99" s="23"/>
    </row>
    <row r="100" spans="1:8" s="24" customFormat="1" x14ac:dyDescent="0.25">
      <c r="A100" s="30" t="s">
        <v>229</v>
      </c>
      <c r="B100" s="14" t="s">
        <v>230</v>
      </c>
      <c r="C100" s="29">
        <v>25</v>
      </c>
      <c r="D100" s="29">
        <v>25</v>
      </c>
      <c r="E100" s="6" t="s">
        <v>217</v>
      </c>
      <c r="F100" s="17">
        <v>4891.2</v>
      </c>
      <c r="G100" s="17">
        <f t="shared" si="1"/>
        <v>4891.2</v>
      </c>
      <c r="H100" s="34"/>
    </row>
  </sheetData>
  <mergeCells count="55">
    <mergeCell ref="A7:H7"/>
    <mergeCell ref="A2:H2"/>
    <mergeCell ref="A3:H3"/>
    <mergeCell ref="A4:H4"/>
    <mergeCell ref="A5:H5"/>
    <mergeCell ref="A6:H6"/>
    <mergeCell ref="A8:H8"/>
    <mergeCell ref="A10:A11"/>
    <mergeCell ref="B10:B11"/>
    <mergeCell ref="C10:D10"/>
    <mergeCell ref="E10:G10"/>
    <mergeCell ref="H10:H11"/>
    <mergeCell ref="A62:G62"/>
    <mergeCell ref="A13:G13"/>
    <mergeCell ref="A14:G14"/>
    <mergeCell ref="A15:G15"/>
    <mergeCell ref="A16:G16"/>
    <mergeCell ref="A20:G20"/>
    <mergeCell ref="A27:A28"/>
    <mergeCell ref="E27:E28"/>
    <mergeCell ref="F27:F28"/>
    <mergeCell ref="G27:G28"/>
    <mergeCell ref="A29:G29"/>
    <mergeCell ref="A37:G37"/>
    <mergeCell ref="A54:G54"/>
    <mergeCell ref="A55:G55"/>
    <mergeCell ref="A61:G61"/>
    <mergeCell ref="A52:A53"/>
    <mergeCell ref="E73:E74"/>
    <mergeCell ref="F73:F74"/>
    <mergeCell ref="G73:G74"/>
    <mergeCell ref="A65:G65"/>
    <mergeCell ref="A66:G66"/>
    <mergeCell ref="A67:G67"/>
    <mergeCell ref="A68:G68"/>
    <mergeCell ref="A69:A70"/>
    <mergeCell ref="E69:E70"/>
    <mergeCell ref="F69:F70"/>
    <mergeCell ref="G69:G70"/>
    <mergeCell ref="E52:E53"/>
    <mergeCell ref="F52:F53"/>
    <mergeCell ref="G52:G53"/>
    <mergeCell ref="H52:H53"/>
    <mergeCell ref="A88:G88"/>
    <mergeCell ref="A80:G80"/>
    <mergeCell ref="A81:A82"/>
    <mergeCell ref="E81:E82"/>
    <mergeCell ref="F81:F82"/>
    <mergeCell ref="G81:G82"/>
    <mergeCell ref="A87:G87"/>
    <mergeCell ref="A71:A72"/>
    <mergeCell ref="E71:E72"/>
    <mergeCell ref="F71:F72"/>
    <mergeCell ref="G71:G72"/>
    <mergeCell ref="A73:A74"/>
  </mergeCells>
  <pageMargins left="0" right="0" top="0" bottom="0" header="0.31496062992125984" footer="0.31496062992125984"/>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110" zoomScaleNormal="100" zoomScaleSheetLayoutView="110" workbookViewId="0">
      <selection activeCell="D8" sqref="D8:E8"/>
    </sheetView>
  </sheetViews>
  <sheetFormatPr defaultRowHeight="15" x14ac:dyDescent="0.25"/>
  <cols>
    <col min="1" max="1" width="5.28515625" style="2" bestFit="1" customWidth="1"/>
    <col min="2" max="2" width="18" style="2" bestFit="1" customWidth="1"/>
    <col min="3" max="3" width="20.42578125" style="2" bestFit="1" customWidth="1"/>
    <col min="4" max="4" width="26.140625" style="2" bestFit="1" customWidth="1"/>
    <col min="5" max="5" width="54.7109375" style="2" customWidth="1"/>
  </cols>
  <sheetData>
    <row r="1" spans="1:5" x14ac:dyDescent="0.25">
      <c r="E1" s="1" t="s">
        <v>116</v>
      </c>
    </row>
    <row r="2" spans="1:5" x14ac:dyDescent="0.25">
      <c r="A2" s="143" t="s">
        <v>115</v>
      </c>
      <c r="B2" s="143"/>
      <c r="C2" s="143"/>
      <c r="D2" s="143"/>
      <c r="E2" s="143"/>
    </row>
    <row r="3" spans="1:5" x14ac:dyDescent="0.25">
      <c r="A3" s="143" t="s">
        <v>114</v>
      </c>
      <c r="B3" s="143"/>
      <c r="C3" s="143"/>
      <c r="D3" s="143"/>
      <c r="E3" s="143"/>
    </row>
    <row r="4" spans="1:5" x14ac:dyDescent="0.25">
      <c r="A4" s="143" t="s">
        <v>113</v>
      </c>
      <c r="B4" s="143"/>
      <c r="C4" s="143"/>
      <c r="D4" s="143"/>
      <c r="E4" s="143"/>
    </row>
    <row r="5" spans="1:5" x14ac:dyDescent="0.25">
      <c r="A5" s="143" t="s">
        <v>117</v>
      </c>
      <c r="B5" s="143"/>
      <c r="C5" s="143"/>
      <c r="D5" s="143"/>
      <c r="E5" s="143"/>
    </row>
    <row r="6" spans="1:5" x14ac:dyDescent="0.25">
      <c r="A6" s="144" t="s">
        <v>2</v>
      </c>
      <c r="B6" s="144"/>
      <c r="C6" s="144"/>
      <c r="D6" s="144"/>
      <c r="E6" s="144"/>
    </row>
    <row r="7" spans="1:5" x14ac:dyDescent="0.25">
      <c r="A7" s="4"/>
    </row>
    <row r="8" spans="1:5" x14ac:dyDescent="0.25">
      <c r="A8" s="145" t="s">
        <v>112</v>
      </c>
      <c r="B8" s="177"/>
      <c r="C8" s="146"/>
      <c r="D8" s="145" t="s">
        <v>497</v>
      </c>
      <c r="E8" s="146"/>
    </row>
    <row r="9" spans="1:5" ht="29.25" customHeight="1" x14ac:dyDescent="0.25">
      <c r="A9" s="147"/>
      <c r="B9" s="153"/>
      <c r="C9" s="148"/>
      <c r="D9" s="147" t="s">
        <v>4</v>
      </c>
      <c r="E9" s="148"/>
    </row>
    <row r="10" spans="1:5" ht="46.5" customHeight="1" x14ac:dyDescent="0.25">
      <c r="A10" s="140" t="s">
        <v>17</v>
      </c>
      <c r="B10" s="140" t="s">
        <v>111</v>
      </c>
      <c r="C10" s="140" t="s">
        <v>110</v>
      </c>
      <c r="D10" s="16" t="s">
        <v>109</v>
      </c>
      <c r="E10" s="140" t="s">
        <v>108</v>
      </c>
    </row>
    <row r="11" spans="1:5" ht="27" customHeight="1" x14ac:dyDescent="0.25">
      <c r="A11" s="140"/>
      <c r="B11" s="140"/>
      <c r="C11" s="140"/>
      <c r="D11" s="8" t="s">
        <v>107</v>
      </c>
      <c r="E11" s="140"/>
    </row>
    <row r="12" spans="1:5" x14ac:dyDescent="0.25">
      <c r="A12" s="8">
        <v>1</v>
      </c>
      <c r="B12" s="140" t="s">
        <v>106</v>
      </c>
      <c r="C12" s="140"/>
      <c r="D12" s="140"/>
      <c r="E12" s="140"/>
    </row>
    <row r="13" spans="1:5" x14ac:dyDescent="0.25">
      <c r="A13" s="15" t="s">
        <v>16</v>
      </c>
      <c r="B13" s="14"/>
      <c r="C13" s="14"/>
      <c r="D13" s="14"/>
      <c r="E13" s="14"/>
    </row>
    <row r="14" spans="1:5" x14ac:dyDescent="0.25">
      <c r="A14" s="15" t="s">
        <v>15</v>
      </c>
      <c r="B14" s="14"/>
      <c r="C14" s="14"/>
      <c r="D14" s="14"/>
      <c r="E14" s="14"/>
    </row>
    <row r="15" spans="1:5" x14ac:dyDescent="0.25">
      <c r="A15" s="8" t="s">
        <v>104</v>
      </c>
      <c r="B15" s="14"/>
      <c r="C15" s="14"/>
      <c r="D15" s="14"/>
      <c r="E15" s="14"/>
    </row>
    <row r="16" spans="1:5" x14ac:dyDescent="0.25">
      <c r="A16" s="8">
        <v>2</v>
      </c>
      <c r="B16" s="140" t="s">
        <v>105</v>
      </c>
      <c r="C16" s="140"/>
      <c r="D16" s="140"/>
      <c r="E16" s="140"/>
    </row>
    <row r="17" spans="1:5" x14ac:dyDescent="0.25">
      <c r="A17" s="15" t="s">
        <v>13</v>
      </c>
      <c r="B17" s="14"/>
      <c r="C17" s="14"/>
      <c r="D17" s="14"/>
      <c r="E17" s="14"/>
    </row>
    <row r="18" spans="1:5" x14ac:dyDescent="0.25">
      <c r="A18" s="15" t="s">
        <v>14</v>
      </c>
      <c r="B18" s="14"/>
      <c r="C18" s="14"/>
      <c r="D18" s="14"/>
      <c r="E18" s="14"/>
    </row>
    <row r="19" spans="1:5" x14ac:dyDescent="0.25">
      <c r="A19" s="8" t="s">
        <v>104</v>
      </c>
      <c r="B19" s="14"/>
      <c r="C19" s="14"/>
      <c r="D19" s="14"/>
      <c r="E19" s="14"/>
    </row>
    <row r="20" spans="1:5" s="13" customFormat="1" ht="32.25" customHeight="1" x14ac:dyDescent="0.25">
      <c r="A20" s="176" t="s">
        <v>103</v>
      </c>
      <c r="B20" s="176"/>
      <c r="C20" s="176"/>
      <c r="D20" s="176"/>
      <c r="E20" s="176"/>
    </row>
  </sheetData>
  <mergeCells count="15">
    <mergeCell ref="A20:E20"/>
    <mergeCell ref="B12:E12"/>
    <mergeCell ref="B16:E16"/>
    <mergeCell ref="A8:C9"/>
    <mergeCell ref="D8:E8"/>
    <mergeCell ref="D9:E9"/>
    <mergeCell ref="A10:A11"/>
    <mergeCell ref="B10:B11"/>
    <mergeCell ref="C10:C11"/>
    <mergeCell ref="E10:E11"/>
    <mergeCell ref="A6:E6"/>
    <mergeCell ref="A2:E2"/>
    <mergeCell ref="A3:E3"/>
    <mergeCell ref="A4:E4"/>
    <mergeCell ref="A5:E5"/>
  </mergeCells>
  <pageMargins left="0.70866141732283472" right="0.7086614173228347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7"/>
  <sheetViews>
    <sheetView view="pageBreakPreview" topLeftCell="A10" zoomScaleNormal="100" zoomScaleSheetLayoutView="100" workbookViewId="0">
      <selection activeCell="A28" sqref="A28"/>
    </sheetView>
  </sheetViews>
  <sheetFormatPr defaultRowHeight="15" x14ac:dyDescent="0.25"/>
  <cols>
    <col min="1" max="1" width="4.42578125" style="2" customWidth="1"/>
    <col min="2" max="2" width="30" style="2" customWidth="1"/>
    <col min="3" max="3" width="11.140625" style="2" customWidth="1"/>
    <col min="4" max="4" width="8.28515625" style="2" customWidth="1"/>
    <col min="5" max="5" width="95.85546875" style="2" customWidth="1"/>
  </cols>
  <sheetData>
    <row r="1" spans="1:5" x14ac:dyDescent="0.25">
      <c r="E1" s="1" t="s">
        <v>126</v>
      </c>
    </row>
    <row r="2" spans="1:5" x14ac:dyDescent="0.25">
      <c r="A2" s="143" t="s">
        <v>125</v>
      </c>
      <c r="B2" s="143"/>
      <c r="C2" s="143"/>
      <c r="D2" s="143"/>
      <c r="E2" s="143"/>
    </row>
    <row r="3" spans="1:5" x14ac:dyDescent="0.25">
      <c r="A3" s="143" t="s">
        <v>124</v>
      </c>
      <c r="B3" s="143"/>
      <c r="C3" s="143"/>
      <c r="D3" s="143"/>
      <c r="E3" s="143"/>
    </row>
    <row r="4" spans="1:5" x14ac:dyDescent="0.25">
      <c r="A4" s="143" t="s">
        <v>123</v>
      </c>
      <c r="B4" s="143"/>
      <c r="C4" s="143"/>
      <c r="D4" s="143"/>
      <c r="E4" s="143"/>
    </row>
    <row r="5" spans="1:5" x14ac:dyDescent="0.25">
      <c r="A5" s="19"/>
      <c r="B5" s="18"/>
      <c r="C5" s="18"/>
      <c r="D5" s="18"/>
      <c r="E5" s="18"/>
    </row>
    <row r="6" spans="1:5" x14ac:dyDescent="0.25">
      <c r="A6" s="178" t="s">
        <v>117</v>
      </c>
      <c r="B6" s="178"/>
      <c r="C6" s="178"/>
      <c r="D6" s="178"/>
      <c r="E6" s="178"/>
    </row>
    <row r="7" spans="1:5" x14ac:dyDescent="0.25">
      <c r="A7" s="144" t="s">
        <v>2</v>
      </c>
      <c r="B7" s="144"/>
      <c r="C7" s="144"/>
      <c r="D7" s="144"/>
      <c r="E7" s="144"/>
    </row>
    <row r="8" spans="1:5" x14ac:dyDescent="0.25">
      <c r="A8" s="4"/>
    </row>
    <row r="9" spans="1:5" x14ac:dyDescent="0.25">
      <c r="A9" s="145" t="s">
        <v>3</v>
      </c>
      <c r="B9" s="146"/>
      <c r="C9" s="145" t="s">
        <v>137</v>
      </c>
      <c r="D9" s="177"/>
      <c r="E9" s="146"/>
    </row>
    <row r="10" spans="1:5" ht="22.5" customHeight="1" x14ac:dyDescent="0.25">
      <c r="A10" s="147"/>
      <c r="B10" s="148"/>
      <c r="C10" s="147" t="s">
        <v>4</v>
      </c>
      <c r="D10" s="153"/>
      <c r="E10" s="148"/>
    </row>
    <row r="11" spans="1:5" ht="31.5" customHeight="1" x14ac:dyDescent="0.25">
      <c r="A11" s="8" t="s">
        <v>17</v>
      </c>
      <c r="B11" s="8" t="s">
        <v>122</v>
      </c>
      <c r="C11" s="8" t="s">
        <v>121</v>
      </c>
      <c r="D11" s="8" t="s">
        <v>120</v>
      </c>
      <c r="E11" s="8" t="s">
        <v>119</v>
      </c>
    </row>
    <row r="12" spans="1:5" ht="92.25" customHeight="1" x14ac:dyDescent="0.25">
      <c r="A12" s="6">
        <v>1</v>
      </c>
      <c r="B12" s="17" t="s">
        <v>118</v>
      </c>
      <c r="C12" s="20">
        <v>44588</v>
      </c>
      <c r="D12" s="6" t="s">
        <v>127</v>
      </c>
      <c r="E12" s="21" t="s">
        <v>128</v>
      </c>
    </row>
    <row r="13" spans="1:5" ht="30" x14ac:dyDescent="0.25">
      <c r="A13" s="6">
        <v>2</v>
      </c>
      <c r="B13" s="17" t="s">
        <v>118</v>
      </c>
      <c r="C13" s="20">
        <v>44594</v>
      </c>
      <c r="D13" s="6" t="s">
        <v>129</v>
      </c>
      <c r="E13" s="21" t="s">
        <v>130</v>
      </c>
    </row>
    <row r="14" spans="1:5" ht="60" x14ac:dyDescent="0.25">
      <c r="A14" s="6">
        <v>3</v>
      </c>
      <c r="B14" s="17" t="s">
        <v>118</v>
      </c>
      <c r="C14" s="20">
        <v>44613</v>
      </c>
      <c r="D14" s="6" t="s">
        <v>131</v>
      </c>
      <c r="E14" s="21" t="s">
        <v>132</v>
      </c>
    </row>
    <row r="15" spans="1:5" ht="30" x14ac:dyDescent="0.25">
      <c r="A15" s="6">
        <v>4</v>
      </c>
      <c r="B15" s="17" t="s">
        <v>118</v>
      </c>
      <c r="C15" s="20">
        <v>44631</v>
      </c>
      <c r="D15" s="6" t="s">
        <v>133</v>
      </c>
      <c r="E15" s="21" t="s">
        <v>134</v>
      </c>
    </row>
    <row r="16" spans="1:5" ht="30" x14ac:dyDescent="0.25">
      <c r="A16" s="6">
        <v>5</v>
      </c>
      <c r="B16" s="17" t="s">
        <v>118</v>
      </c>
      <c r="C16" s="20">
        <v>44734</v>
      </c>
      <c r="D16" s="6" t="s">
        <v>135</v>
      </c>
      <c r="E16" s="21" t="s">
        <v>134</v>
      </c>
    </row>
    <row r="17" spans="1:5" ht="135" x14ac:dyDescent="0.25">
      <c r="A17" s="6">
        <v>6</v>
      </c>
      <c r="B17" s="17" t="s">
        <v>118</v>
      </c>
      <c r="C17" s="20">
        <v>44741</v>
      </c>
      <c r="D17" s="6" t="s">
        <v>136</v>
      </c>
      <c r="E17" s="21" t="s">
        <v>138</v>
      </c>
    </row>
    <row r="18" spans="1:5" ht="30" x14ac:dyDescent="0.25">
      <c r="A18" s="6">
        <v>7</v>
      </c>
      <c r="B18" s="17" t="s">
        <v>118</v>
      </c>
      <c r="C18" s="20">
        <v>44756</v>
      </c>
      <c r="D18" s="6" t="s">
        <v>139</v>
      </c>
      <c r="E18" s="21" t="s">
        <v>140</v>
      </c>
    </row>
    <row r="19" spans="1:5" ht="30" x14ac:dyDescent="0.25">
      <c r="A19" s="6">
        <v>8</v>
      </c>
      <c r="B19" s="17" t="s">
        <v>118</v>
      </c>
      <c r="C19" s="20">
        <v>44774</v>
      </c>
      <c r="D19" s="6" t="s">
        <v>141</v>
      </c>
      <c r="E19" s="21" t="s">
        <v>142</v>
      </c>
    </row>
    <row r="20" spans="1:5" ht="135" x14ac:dyDescent="0.25">
      <c r="A20" s="6">
        <v>9</v>
      </c>
      <c r="B20" s="17" t="s">
        <v>118</v>
      </c>
      <c r="C20" s="20">
        <v>44789</v>
      </c>
      <c r="D20" s="6" t="s">
        <v>143</v>
      </c>
      <c r="E20" s="21" t="s">
        <v>232</v>
      </c>
    </row>
    <row r="21" spans="1:5" ht="135" x14ac:dyDescent="0.25">
      <c r="A21" s="6">
        <v>10</v>
      </c>
      <c r="B21" s="17" t="s">
        <v>118</v>
      </c>
      <c r="C21" s="20">
        <v>44820</v>
      </c>
      <c r="D21" s="6" t="s">
        <v>233</v>
      </c>
      <c r="E21" s="21" t="s">
        <v>234</v>
      </c>
    </row>
    <row r="22" spans="1:5" ht="60" x14ac:dyDescent="0.25">
      <c r="A22" s="6">
        <v>11</v>
      </c>
      <c r="B22" s="17" t="s">
        <v>118</v>
      </c>
      <c r="C22" s="20">
        <v>44846</v>
      </c>
      <c r="D22" s="6" t="s">
        <v>235</v>
      </c>
      <c r="E22" s="21" t="s">
        <v>236</v>
      </c>
    </row>
    <row r="23" spans="1:5" ht="165" x14ac:dyDescent="0.25">
      <c r="A23" s="6">
        <v>12</v>
      </c>
      <c r="B23" s="17" t="s">
        <v>118</v>
      </c>
      <c r="C23" s="20">
        <v>44875</v>
      </c>
      <c r="D23" s="6" t="s">
        <v>237</v>
      </c>
      <c r="E23" s="21" t="s">
        <v>238</v>
      </c>
    </row>
    <row r="24" spans="1:5" ht="30" x14ac:dyDescent="0.25">
      <c r="A24" s="6">
        <v>13</v>
      </c>
      <c r="B24" s="17" t="s">
        <v>118</v>
      </c>
      <c r="C24" s="20">
        <v>44876</v>
      </c>
      <c r="D24" s="6" t="s">
        <v>239</v>
      </c>
      <c r="E24" s="21" t="s">
        <v>134</v>
      </c>
    </row>
    <row r="25" spans="1:5" ht="30" x14ac:dyDescent="0.25">
      <c r="A25" s="6">
        <v>14</v>
      </c>
      <c r="B25" s="17" t="s">
        <v>118</v>
      </c>
      <c r="C25" s="20">
        <v>44914</v>
      </c>
      <c r="D25" s="6" t="s">
        <v>240</v>
      </c>
      <c r="E25" s="21" t="s">
        <v>241</v>
      </c>
    </row>
    <row r="26" spans="1:5" ht="30" x14ac:dyDescent="0.25">
      <c r="A26" s="6">
        <v>15</v>
      </c>
      <c r="B26" s="17" t="s">
        <v>118</v>
      </c>
      <c r="C26" s="20">
        <v>44921</v>
      </c>
      <c r="D26" s="6" t="s">
        <v>242</v>
      </c>
      <c r="E26" s="21" t="s">
        <v>243</v>
      </c>
    </row>
    <row r="27" spans="1:5" ht="60" x14ac:dyDescent="0.25">
      <c r="A27" s="6">
        <v>16</v>
      </c>
      <c r="B27" s="17" t="s">
        <v>118</v>
      </c>
      <c r="C27" s="20">
        <v>44925</v>
      </c>
      <c r="D27" s="6" t="s">
        <v>244</v>
      </c>
      <c r="E27" s="21" t="s">
        <v>245</v>
      </c>
    </row>
  </sheetData>
  <mergeCells count="8">
    <mergeCell ref="A9:B10"/>
    <mergeCell ref="C9:E9"/>
    <mergeCell ref="C10:E10"/>
    <mergeCell ref="A2:E2"/>
    <mergeCell ref="A3:E3"/>
    <mergeCell ref="A4:E4"/>
    <mergeCell ref="A6:E6"/>
    <mergeCell ref="A7:E7"/>
  </mergeCells>
  <pageMargins left="0.25" right="0.25" top="0.75" bottom="0.75" header="0.3" footer="0.3"/>
  <pageSetup paperSize="9" scale="95" fitToHeight="0" orientation="landscape" r:id="rId1"/>
  <rowBreaks count="1" manualBreakCount="1">
    <brk id="16"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97"/>
  <sheetViews>
    <sheetView view="pageBreakPreview" zoomScale="115" zoomScaleNormal="65" zoomScaleSheetLayoutView="115" workbookViewId="0">
      <selection activeCell="G54" sqref="G54"/>
    </sheetView>
  </sheetViews>
  <sheetFormatPr defaultRowHeight="12.75" x14ac:dyDescent="0.2"/>
  <cols>
    <col min="1" max="1" width="9.85546875" style="50" customWidth="1"/>
    <col min="2" max="2" width="52.140625" style="50" customWidth="1"/>
    <col min="3" max="3" width="19.7109375" style="50" customWidth="1"/>
    <col min="4" max="4" width="10.42578125" style="50" customWidth="1"/>
    <col min="5" max="5" width="11.7109375" style="50" customWidth="1"/>
    <col min="6" max="6" width="12.85546875" style="50" customWidth="1"/>
    <col min="7" max="7" width="12.5703125" style="50" customWidth="1"/>
    <col min="8" max="8" width="12.7109375" style="50" customWidth="1"/>
    <col min="9" max="9" width="14.28515625" style="50" customWidth="1"/>
    <col min="10" max="10" width="18.5703125" style="50" customWidth="1"/>
    <col min="11" max="16384" width="9.140625" style="60"/>
  </cols>
  <sheetData>
    <row r="1" spans="1:10" x14ac:dyDescent="0.2">
      <c r="A1" s="94"/>
      <c r="B1" s="95"/>
      <c r="C1" s="95"/>
      <c r="D1" s="95"/>
      <c r="E1" s="95"/>
      <c r="F1" s="95"/>
      <c r="G1" s="96"/>
      <c r="H1" s="97"/>
      <c r="I1" s="97"/>
    </row>
    <row r="2" spans="1:10" x14ac:dyDescent="0.2">
      <c r="A2" s="184" t="s">
        <v>115</v>
      </c>
      <c r="B2" s="184"/>
      <c r="C2" s="184"/>
      <c r="D2" s="184"/>
      <c r="E2" s="184"/>
      <c r="F2" s="184"/>
      <c r="G2" s="184"/>
      <c r="H2" s="184"/>
      <c r="I2" s="184"/>
      <c r="J2" s="184"/>
    </row>
    <row r="3" spans="1:10" ht="18.75" customHeight="1" x14ac:dyDescent="0.2">
      <c r="A3" s="184" t="s">
        <v>255</v>
      </c>
      <c r="B3" s="184"/>
      <c r="C3" s="184"/>
      <c r="D3" s="184"/>
      <c r="E3" s="184"/>
      <c r="F3" s="184"/>
      <c r="G3" s="184"/>
      <c r="H3" s="184"/>
      <c r="I3" s="184"/>
      <c r="J3" s="184"/>
    </row>
    <row r="4" spans="1:10" x14ac:dyDescent="0.2">
      <c r="A4" s="185" t="s">
        <v>117</v>
      </c>
      <c r="B4" s="185"/>
      <c r="C4" s="185"/>
      <c r="D4" s="185"/>
      <c r="E4" s="185"/>
      <c r="F4" s="185"/>
      <c r="G4" s="185"/>
      <c r="H4" s="185"/>
      <c r="I4" s="185"/>
      <c r="J4" s="185"/>
    </row>
    <row r="5" spans="1:10" x14ac:dyDescent="0.2">
      <c r="A5" s="186" t="s">
        <v>2</v>
      </c>
      <c r="B5" s="186"/>
      <c r="C5" s="186"/>
      <c r="D5" s="186"/>
      <c r="E5" s="186"/>
      <c r="F5" s="186"/>
      <c r="G5" s="186"/>
      <c r="H5" s="186"/>
      <c r="I5" s="186"/>
      <c r="J5" s="186"/>
    </row>
    <row r="6" spans="1:10" x14ac:dyDescent="0.2">
      <c r="A6" s="94"/>
      <c r="B6" s="95"/>
      <c r="C6" s="95"/>
      <c r="D6" s="95"/>
      <c r="E6" s="95"/>
      <c r="F6" s="95"/>
      <c r="G6" s="98"/>
      <c r="H6" s="98"/>
      <c r="I6" s="99"/>
    </row>
    <row r="7" spans="1:10" s="62" customFormat="1" ht="36" customHeight="1" x14ac:dyDescent="0.2">
      <c r="A7" s="187" t="s">
        <v>17</v>
      </c>
      <c r="B7" s="187" t="s">
        <v>254</v>
      </c>
      <c r="C7" s="187" t="s">
        <v>253</v>
      </c>
      <c r="D7" s="181" t="s">
        <v>252</v>
      </c>
      <c r="E7" s="181"/>
      <c r="F7" s="179" t="s">
        <v>394</v>
      </c>
      <c r="G7" s="181" t="s">
        <v>251</v>
      </c>
      <c r="H7" s="181"/>
      <c r="I7" s="179" t="s">
        <v>395</v>
      </c>
      <c r="J7" s="182" t="s">
        <v>396</v>
      </c>
    </row>
    <row r="8" spans="1:10" s="62" customFormat="1" ht="99.75" customHeight="1" x14ac:dyDescent="0.2">
      <c r="A8" s="188"/>
      <c r="B8" s="188"/>
      <c r="C8" s="188"/>
      <c r="D8" s="100" t="s">
        <v>250</v>
      </c>
      <c r="E8" s="100" t="s">
        <v>249</v>
      </c>
      <c r="F8" s="180"/>
      <c r="G8" s="100" t="s">
        <v>250</v>
      </c>
      <c r="H8" s="100" t="s">
        <v>249</v>
      </c>
      <c r="I8" s="180"/>
      <c r="J8" s="183"/>
    </row>
    <row r="9" spans="1:10" x14ac:dyDescent="0.2">
      <c r="A9" s="101">
        <v>1</v>
      </c>
      <c r="B9" s="101">
        <v>2</v>
      </c>
      <c r="C9" s="101">
        <v>3</v>
      </c>
      <c r="D9" s="101">
        <v>4</v>
      </c>
      <c r="E9" s="101">
        <v>5</v>
      </c>
      <c r="F9" s="101">
        <v>6</v>
      </c>
      <c r="G9" s="101">
        <v>7</v>
      </c>
      <c r="H9" s="101">
        <v>8</v>
      </c>
      <c r="I9" s="101">
        <v>9</v>
      </c>
      <c r="J9" s="102">
        <v>10</v>
      </c>
    </row>
    <row r="10" spans="1:10" s="50" customFormat="1" ht="25.5" x14ac:dyDescent="0.2">
      <c r="A10" s="103">
        <v>1</v>
      </c>
      <c r="B10" s="104" t="s">
        <v>269</v>
      </c>
      <c r="C10" s="105"/>
      <c r="D10" s="106"/>
      <c r="E10" s="106"/>
      <c r="F10" s="106"/>
      <c r="G10" s="107"/>
      <c r="H10" s="107"/>
      <c r="I10" s="107"/>
      <c r="J10" s="108"/>
    </row>
    <row r="11" spans="1:10" s="50" customFormat="1" ht="25.5" x14ac:dyDescent="0.2">
      <c r="A11" s="106" t="s">
        <v>16</v>
      </c>
      <c r="B11" s="109" t="s">
        <v>270</v>
      </c>
      <c r="C11" s="110"/>
      <c r="D11" s="106"/>
      <c r="E11" s="106"/>
      <c r="F11" s="106"/>
      <c r="G11" s="111"/>
      <c r="H11" s="111"/>
      <c r="I11" s="112"/>
      <c r="J11" s="108"/>
    </row>
    <row r="12" spans="1:10" s="50" customFormat="1" ht="114.75" x14ac:dyDescent="0.2">
      <c r="A12" s="106" t="s">
        <v>248</v>
      </c>
      <c r="B12" s="82" t="s">
        <v>397</v>
      </c>
      <c r="C12" s="83" t="s">
        <v>271</v>
      </c>
      <c r="D12" s="83" t="s">
        <v>272</v>
      </c>
      <c r="E12" s="83" t="str">
        <f>D12</f>
        <v>1) 20;
2) 50;
3) 70</v>
      </c>
      <c r="F12" s="125">
        <f>IF(I12&gt;0.95,1,0)</f>
        <v>1</v>
      </c>
      <c r="G12" s="84">
        <v>50050.9</v>
      </c>
      <c r="H12" s="84">
        <v>50050.7</v>
      </c>
      <c r="I12" s="126">
        <f>H12/G12</f>
        <v>0.99999600406785882</v>
      </c>
      <c r="J12" s="127">
        <f>IF(F12/I12&gt;1,1,F12/I12)</f>
        <v>1</v>
      </c>
    </row>
    <row r="13" spans="1:10" s="50" customFormat="1" ht="114.75" x14ac:dyDescent="0.2">
      <c r="A13" s="85" t="s">
        <v>273</v>
      </c>
      <c r="B13" s="82" t="s">
        <v>274</v>
      </c>
      <c r="C13" s="83" t="s">
        <v>271</v>
      </c>
      <c r="D13" s="86">
        <v>30</v>
      </c>
      <c r="E13" s="86">
        <v>30</v>
      </c>
      <c r="F13" s="125">
        <f t="shared" ref="F13:F59" si="0">IF(I13&gt;0.95,1,0)</f>
        <v>1</v>
      </c>
      <c r="G13" s="84">
        <v>5727</v>
      </c>
      <c r="H13" s="84">
        <v>5708.3</v>
      </c>
      <c r="I13" s="126">
        <f t="shared" ref="I13:I59" si="1">H13/G13</f>
        <v>0.99673476514754678</v>
      </c>
      <c r="J13" s="127">
        <f t="shared" ref="J13:J59" si="2">IF(F13/I13&gt;1,1,F13/I13)</f>
        <v>1</v>
      </c>
    </row>
    <row r="14" spans="1:10" s="50" customFormat="1" ht="114.75" x14ac:dyDescent="0.2">
      <c r="A14" s="85" t="s">
        <v>275</v>
      </c>
      <c r="B14" s="82" t="s">
        <v>276</v>
      </c>
      <c r="C14" s="83" t="s">
        <v>271</v>
      </c>
      <c r="D14" s="86">
        <v>100</v>
      </c>
      <c r="E14" s="86">
        <v>100</v>
      </c>
      <c r="F14" s="125">
        <f t="shared" si="0"/>
        <v>1</v>
      </c>
      <c r="G14" s="84">
        <v>4163989</v>
      </c>
      <c r="H14" s="84">
        <v>4163827.2</v>
      </c>
      <c r="I14" s="126">
        <f t="shared" si="1"/>
        <v>0.99996114302895622</v>
      </c>
      <c r="J14" s="127">
        <f t="shared" si="2"/>
        <v>1</v>
      </c>
    </row>
    <row r="15" spans="1:10" s="50" customFormat="1" ht="114.75" x14ac:dyDescent="0.2">
      <c r="A15" s="85" t="s">
        <v>277</v>
      </c>
      <c r="B15" s="82" t="s">
        <v>278</v>
      </c>
      <c r="C15" s="83" t="s">
        <v>271</v>
      </c>
      <c r="D15" s="83">
        <v>30</v>
      </c>
      <c r="E15" s="83">
        <v>30</v>
      </c>
      <c r="F15" s="125">
        <f t="shared" si="0"/>
        <v>1</v>
      </c>
      <c r="G15" s="84">
        <v>664.5</v>
      </c>
      <c r="H15" s="84">
        <v>655.4</v>
      </c>
      <c r="I15" s="126">
        <f t="shared" si="1"/>
        <v>0.98630549285176816</v>
      </c>
      <c r="J15" s="127">
        <f t="shared" si="2"/>
        <v>1</v>
      </c>
    </row>
    <row r="16" spans="1:10" s="50" customFormat="1" ht="38.25" x14ac:dyDescent="0.2">
      <c r="A16" s="85" t="s">
        <v>279</v>
      </c>
      <c r="B16" s="82" t="s">
        <v>280</v>
      </c>
      <c r="C16" s="83" t="s">
        <v>137</v>
      </c>
      <c r="D16" s="83">
        <v>5</v>
      </c>
      <c r="E16" s="83">
        <v>5</v>
      </c>
      <c r="F16" s="125">
        <f t="shared" si="0"/>
        <v>1</v>
      </c>
      <c r="G16" s="84">
        <v>335</v>
      </c>
      <c r="H16" s="84">
        <v>335</v>
      </c>
      <c r="I16" s="126">
        <f>H16/G16</f>
        <v>1</v>
      </c>
      <c r="J16" s="127">
        <f t="shared" si="2"/>
        <v>1</v>
      </c>
    </row>
    <row r="17" spans="1:10" s="50" customFormat="1" ht="63.75" x14ac:dyDescent="0.2">
      <c r="A17" s="87" t="s">
        <v>281</v>
      </c>
      <c r="B17" s="82" t="s">
        <v>282</v>
      </c>
      <c r="C17" s="83"/>
      <c r="D17" s="83"/>
      <c r="E17" s="83"/>
      <c r="F17" s="125"/>
      <c r="G17" s="84"/>
      <c r="H17" s="84"/>
      <c r="I17" s="126"/>
      <c r="J17" s="127"/>
    </row>
    <row r="18" spans="1:10" s="50" customFormat="1" ht="168.75" customHeight="1" x14ac:dyDescent="0.2">
      <c r="A18" s="88" t="s">
        <v>283</v>
      </c>
      <c r="B18" s="82" t="s">
        <v>284</v>
      </c>
      <c r="C18" s="83" t="s">
        <v>285</v>
      </c>
      <c r="D18" s="83">
        <v>1</v>
      </c>
      <c r="E18" s="83">
        <v>1</v>
      </c>
      <c r="F18" s="125">
        <f t="shared" si="0"/>
        <v>1</v>
      </c>
      <c r="G18" s="84">
        <v>14669.9</v>
      </c>
      <c r="H18" s="84">
        <v>14669.9</v>
      </c>
      <c r="I18" s="126">
        <f t="shared" si="1"/>
        <v>1</v>
      </c>
      <c r="J18" s="127">
        <f t="shared" si="2"/>
        <v>1</v>
      </c>
    </row>
    <row r="19" spans="1:10" s="50" customFormat="1" ht="55.5" customHeight="1" x14ac:dyDescent="0.2">
      <c r="A19" s="88" t="s">
        <v>286</v>
      </c>
      <c r="B19" s="82" t="s">
        <v>288</v>
      </c>
      <c r="C19" s="83" t="s">
        <v>287</v>
      </c>
      <c r="D19" s="83">
        <v>1</v>
      </c>
      <c r="E19" s="83">
        <v>1</v>
      </c>
      <c r="F19" s="125">
        <f t="shared" si="0"/>
        <v>1</v>
      </c>
      <c r="G19" s="84">
        <v>123313.9</v>
      </c>
      <c r="H19" s="84">
        <v>123313.9</v>
      </c>
      <c r="I19" s="126">
        <f t="shared" si="1"/>
        <v>1</v>
      </c>
      <c r="J19" s="127">
        <f t="shared" si="2"/>
        <v>1</v>
      </c>
    </row>
    <row r="20" spans="1:10" s="50" customFormat="1" ht="171.75" customHeight="1" x14ac:dyDescent="0.2">
      <c r="A20" s="88" t="s">
        <v>289</v>
      </c>
      <c r="B20" s="82" t="s">
        <v>290</v>
      </c>
      <c r="C20" s="83" t="s">
        <v>291</v>
      </c>
      <c r="D20" s="83">
        <v>8</v>
      </c>
      <c r="E20" s="83">
        <v>8</v>
      </c>
      <c r="F20" s="125">
        <f t="shared" si="0"/>
        <v>1</v>
      </c>
      <c r="G20" s="84">
        <v>334405.5</v>
      </c>
      <c r="H20" s="84">
        <v>334358.8</v>
      </c>
      <c r="I20" s="126">
        <f t="shared" si="1"/>
        <v>0.99986034918684052</v>
      </c>
      <c r="J20" s="127">
        <f t="shared" si="2"/>
        <v>1</v>
      </c>
    </row>
    <row r="21" spans="1:10" s="50" customFormat="1" ht="105.75" customHeight="1" x14ac:dyDescent="0.2">
      <c r="A21" s="88" t="s">
        <v>292</v>
      </c>
      <c r="B21" s="82" t="s">
        <v>293</v>
      </c>
      <c r="C21" s="83" t="s">
        <v>294</v>
      </c>
      <c r="D21" s="83">
        <v>1</v>
      </c>
      <c r="E21" s="83">
        <v>1</v>
      </c>
      <c r="F21" s="125">
        <f t="shared" si="0"/>
        <v>1</v>
      </c>
      <c r="G21" s="84">
        <v>37121</v>
      </c>
      <c r="H21" s="84">
        <v>37121</v>
      </c>
      <c r="I21" s="126">
        <f t="shared" si="1"/>
        <v>1</v>
      </c>
      <c r="J21" s="127">
        <f t="shared" si="2"/>
        <v>1</v>
      </c>
    </row>
    <row r="22" spans="1:10" s="50" customFormat="1" ht="106.5" customHeight="1" x14ac:dyDescent="0.2">
      <c r="A22" s="88" t="s">
        <v>295</v>
      </c>
      <c r="B22" s="82" t="s">
        <v>296</v>
      </c>
      <c r="C22" s="83" t="s">
        <v>271</v>
      </c>
      <c r="D22" s="83">
        <v>100</v>
      </c>
      <c r="E22" s="83">
        <v>100</v>
      </c>
      <c r="F22" s="125">
        <f t="shared" si="0"/>
        <v>1</v>
      </c>
      <c r="G22" s="84">
        <v>6400783.7999999998</v>
      </c>
      <c r="H22" s="84">
        <v>6400783.7999999998</v>
      </c>
      <c r="I22" s="126">
        <f t="shared" si="1"/>
        <v>1</v>
      </c>
      <c r="J22" s="127">
        <f t="shared" si="2"/>
        <v>1</v>
      </c>
    </row>
    <row r="23" spans="1:10" s="50" customFormat="1" ht="114.75" x14ac:dyDescent="0.2">
      <c r="A23" s="85" t="s">
        <v>297</v>
      </c>
      <c r="B23" s="82" t="s">
        <v>298</v>
      </c>
      <c r="C23" s="83" t="s">
        <v>271</v>
      </c>
      <c r="D23" s="83">
        <v>30</v>
      </c>
      <c r="E23" s="83">
        <v>30</v>
      </c>
      <c r="F23" s="125">
        <f t="shared" si="0"/>
        <v>1</v>
      </c>
      <c r="G23" s="84">
        <v>1016.8</v>
      </c>
      <c r="H23" s="84">
        <v>1012.7</v>
      </c>
      <c r="I23" s="126">
        <f t="shared" si="1"/>
        <v>0.99596774193548399</v>
      </c>
      <c r="J23" s="127">
        <f t="shared" si="2"/>
        <v>1</v>
      </c>
    </row>
    <row r="24" spans="1:10" s="50" customFormat="1" ht="191.25" x14ac:dyDescent="0.2">
      <c r="A24" s="88" t="s">
        <v>299</v>
      </c>
      <c r="B24" s="82" t="s">
        <v>300</v>
      </c>
      <c r="C24" s="83" t="s">
        <v>301</v>
      </c>
      <c r="D24" s="83">
        <v>5</v>
      </c>
      <c r="E24" s="83">
        <v>5</v>
      </c>
      <c r="F24" s="125">
        <f t="shared" si="0"/>
        <v>1</v>
      </c>
      <c r="G24" s="84">
        <v>2236.6</v>
      </c>
      <c r="H24" s="84">
        <v>2236.6</v>
      </c>
      <c r="I24" s="126">
        <f t="shared" si="1"/>
        <v>1</v>
      </c>
      <c r="J24" s="127">
        <f t="shared" si="2"/>
        <v>1</v>
      </c>
    </row>
    <row r="25" spans="1:10" s="50" customFormat="1" ht="191.25" x14ac:dyDescent="0.2">
      <c r="A25" s="88" t="s">
        <v>302</v>
      </c>
      <c r="B25" s="82" t="s">
        <v>303</v>
      </c>
      <c r="C25" s="83" t="s">
        <v>285</v>
      </c>
      <c r="D25" s="83" t="s">
        <v>304</v>
      </c>
      <c r="E25" s="83" t="s">
        <v>305</v>
      </c>
      <c r="F25" s="125">
        <f t="shared" si="0"/>
        <v>1</v>
      </c>
      <c r="G25" s="84">
        <v>1600.6</v>
      </c>
      <c r="H25" s="84">
        <v>1600.6</v>
      </c>
      <c r="I25" s="126">
        <f t="shared" si="1"/>
        <v>1</v>
      </c>
      <c r="J25" s="127">
        <f t="shared" si="2"/>
        <v>1</v>
      </c>
    </row>
    <row r="26" spans="1:10" s="50" customFormat="1" ht="109.5" customHeight="1" x14ac:dyDescent="0.2">
      <c r="A26" s="88" t="s">
        <v>306</v>
      </c>
      <c r="B26" s="82" t="s">
        <v>307</v>
      </c>
      <c r="C26" s="83" t="s">
        <v>308</v>
      </c>
      <c r="D26" s="83">
        <v>100</v>
      </c>
      <c r="E26" s="83">
        <v>100</v>
      </c>
      <c r="F26" s="125">
        <f t="shared" si="0"/>
        <v>0</v>
      </c>
      <c r="G26" s="84">
        <v>600</v>
      </c>
      <c r="H26" s="84">
        <v>517.29999999999995</v>
      </c>
      <c r="I26" s="126">
        <f t="shared" si="1"/>
        <v>0.86216666666666664</v>
      </c>
      <c r="J26" s="127">
        <f t="shared" si="2"/>
        <v>0</v>
      </c>
    </row>
    <row r="27" spans="1:10" s="50" customFormat="1" ht="114.75" x14ac:dyDescent="0.2">
      <c r="A27" s="89" t="s">
        <v>309</v>
      </c>
      <c r="B27" s="82" t="s">
        <v>310</v>
      </c>
      <c r="C27" s="90" t="s">
        <v>271</v>
      </c>
      <c r="D27" s="83">
        <v>200</v>
      </c>
      <c r="E27" s="83">
        <v>200</v>
      </c>
      <c r="F27" s="125">
        <f t="shared" si="0"/>
        <v>1</v>
      </c>
      <c r="G27" s="84">
        <v>4615.1000000000004</v>
      </c>
      <c r="H27" s="84">
        <v>4615</v>
      </c>
      <c r="I27" s="126">
        <f t="shared" si="1"/>
        <v>0.9999783319971397</v>
      </c>
      <c r="J27" s="127">
        <f t="shared" si="2"/>
        <v>1</v>
      </c>
    </row>
    <row r="28" spans="1:10" s="50" customFormat="1" ht="38.25" x14ac:dyDescent="0.2">
      <c r="A28" s="89" t="s">
        <v>311</v>
      </c>
      <c r="B28" s="82" t="s">
        <v>312</v>
      </c>
      <c r="C28" s="90" t="s">
        <v>137</v>
      </c>
      <c r="D28" s="83">
        <v>100</v>
      </c>
      <c r="E28" s="83">
        <v>100</v>
      </c>
      <c r="F28" s="125">
        <f t="shared" si="0"/>
        <v>1</v>
      </c>
      <c r="G28" s="84">
        <v>8452.5</v>
      </c>
      <c r="H28" s="84">
        <v>8452.5</v>
      </c>
      <c r="I28" s="126">
        <f t="shared" si="1"/>
        <v>1</v>
      </c>
      <c r="J28" s="127">
        <f t="shared" si="2"/>
        <v>1</v>
      </c>
    </row>
    <row r="29" spans="1:10" s="50" customFormat="1" ht="366.75" customHeight="1" x14ac:dyDescent="0.2">
      <c r="A29" s="88" t="s">
        <v>313</v>
      </c>
      <c r="B29" s="82" t="s">
        <v>314</v>
      </c>
      <c r="C29" s="83" t="s">
        <v>315</v>
      </c>
      <c r="D29" s="83">
        <v>100</v>
      </c>
      <c r="E29" s="83">
        <v>100</v>
      </c>
      <c r="F29" s="125">
        <f t="shared" si="0"/>
        <v>1</v>
      </c>
      <c r="G29" s="84">
        <v>514746.4</v>
      </c>
      <c r="H29" s="84">
        <v>513178.1</v>
      </c>
      <c r="I29" s="126">
        <f t="shared" si="1"/>
        <v>0.9969532569824674</v>
      </c>
      <c r="J29" s="127">
        <f t="shared" si="2"/>
        <v>1</v>
      </c>
    </row>
    <row r="30" spans="1:10" s="50" customFormat="1" ht="255" x14ac:dyDescent="0.2">
      <c r="A30" s="88" t="s">
        <v>316</v>
      </c>
      <c r="B30" s="82" t="s">
        <v>317</v>
      </c>
      <c r="C30" s="83" t="s">
        <v>318</v>
      </c>
      <c r="D30" s="83">
        <v>100</v>
      </c>
      <c r="E30" s="83">
        <v>100</v>
      </c>
      <c r="F30" s="125">
        <f t="shared" si="0"/>
        <v>1</v>
      </c>
      <c r="G30" s="84">
        <v>726838.6</v>
      </c>
      <c r="H30" s="84">
        <v>693253.20000000007</v>
      </c>
      <c r="I30" s="126">
        <f t="shared" si="1"/>
        <v>0.95379249258363563</v>
      </c>
      <c r="J30" s="127">
        <f t="shared" si="2"/>
        <v>1</v>
      </c>
    </row>
    <row r="31" spans="1:10" s="50" customFormat="1" ht="105.75" customHeight="1" x14ac:dyDescent="0.2">
      <c r="A31" s="88" t="s">
        <v>319</v>
      </c>
      <c r="B31" s="82" t="s">
        <v>320</v>
      </c>
      <c r="C31" s="83" t="s">
        <v>321</v>
      </c>
      <c r="D31" s="83">
        <v>100</v>
      </c>
      <c r="E31" s="83">
        <v>100</v>
      </c>
      <c r="F31" s="125">
        <f t="shared" si="0"/>
        <v>1</v>
      </c>
      <c r="G31" s="84">
        <v>14281.199999999999</v>
      </c>
      <c r="H31" s="84">
        <v>14058.8</v>
      </c>
      <c r="I31" s="126">
        <f t="shared" si="1"/>
        <v>0.98442707895695047</v>
      </c>
      <c r="J31" s="127">
        <f t="shared" si="2"/>
        <v>1</v>
      </c>
    </row>
    <row r="32" spans="1:10" s="50" customFormat="1" ht="107.25" customHeight="1" x14ac:dyDescent="0.2">
      <c r="A32" s="88" t="s">
        <v>322</v>
      </c>
      <c r="B32" s="82" t="s">
        <v>323</v>
      </c>
      <c r="C32" s="83" t="s">
        <v>321</v>
      </c>
      <c r="D32" s="83">
        <v>100</v>
      </c>
      <c r="E32" s="83">
        <v>100</v>
      </c>
      <c r="F32" s="125">
        <f t="shared" si="0"/>
        <v>1</v>
      </c>
      <c r="G32" s="84">
        <v>3545</v>
      </c>
      <c r="H32" s="84">
        <v>3461.7</v>
      </c>
      <c r="I32" s="126">
        <f t="shared" si="1"/>
        <v>0.97650211565585321</v>
      </c>
      <c r="J32" s="127">
        <f t="shared" si="2"/>
        <v>1</v>
      </c>
    </row>
    <row r="33" spans="1:10" s="50" customFormat="1" ht="260.25" customHeight="1" x14ac:dyDescent="0.2">
      <c r="A33" s="88" t="s">
        <v>324</v>
      </c>
      <c r="B33" s="82" t="s">
        <v>325</v>
      </c>
      <c r="C33" s="83" t="s">
        <v>326</v>
      </c>
      <c r="D33" s="106">
        <v>1</v>
      </c>
      <c r="E33" s="106">
        <v>1</v>
      </c>
      <c r="F33" s="125">
        <f t="shared" si="0"/>
        <v>1</v>
      </c>
      <c r="G33" s="84">
        <v>149410</v>
      </c>
      <c r="H33" s="84">
        <v>149410</v>
      </c>
      <c r="I33" s="126">
        <f t="shared" si="1"/>
        <v>1</v>
      </c>
      <c r="J33" s="127">
        <f t="shared" si="2"/>
        <v>1</v>
      </c>
    </row>
    <row r="34" spans="1:10" s="50" customFormat="1" ht="165.75" x14ac:dyDescent="0.2">
      <c r="A34" s="88" t="s">
        <v>327</v>
      </c>
      <c r="B34" s="82" t="s">
        <v>328</v>
      </c>
      <c r="C34" s="83" t="s">
        <v>329</v>
      </c>
      <c r="D34" s="106">
        <v>10</v>
      </c>
      <c r="E34" s="106">
        <v>10</v>
      </c>
      <c r="F34" s="125">
        <f t="shared" si="0"/>
        <v>1</v>
      </c>
      <c r="G34" s="111">
        <v>512204</v>
      </c>
      <c r="H34" s="111">
        <v>509938.60000000003</v>
      </c>
      <c r="I34" s="126">
        <f t="shared" si="1"/>
        <v>0.99557715285316017</v>
      </c>
      <c r="J34" s="127">
        <f t="shared" si="2"/>
        <v>1</v>
      </c>
    </row>
    <row r="35" spans="1:10" s="50" customFormat="1" ht="199.5" customHeight="1" x14ac:dyDescent="0.2">
      <c r="A35" s="88" t="s">
        <v>330</v>
      </c>
      <c r="B35" s="82" t="s">
        <v>331</v>
      </c>
      <c r="C35" s="83" t="s">
        <v>332</v>
      </c>
      <c r="D35" s="83" t="s">
        <v>333</v>
      </c>
      <c r="E35" s="83" t="s">
        <v>334</v>
      </c>
      <c r="F35" s="125">
        <f t="shared" si="0"/>
        <v>1</v>
      </c>
      <c r="G35" s="111">
        <v>8529.5</v>
      </c>
      <c r="H35" s="111">
        <v>8529.5</v>
      </c>
      <c r="I35" s="126">
        <f t="shared" si="1"/>
        <v>1</v>
      </c>
      <c r="J35" s="127">
        <f t="shared" si="2"/>
        <v>1</v>
      </c>
    </row>
    <row r="36" spans="1:10" s="50" customFormat="1" ht="114.75" x14ac:dyDescent="0.2">
      <c r="A36" s="88" t="s">
        <v>335</v>
      </c>
      <c r="B36" s="82" t="s">
        <v>336</v>
      </c>
      <c r="C36" s="83" t="s">
        <v>321</v>
      </c>
      <c r="D36" s="106">
        <v>62</v>
      </c>
      <c r="E36" s="106">
        <v>62</v>
      </c>
      <c r="F36" s="125">
        <f t="shared" si="0"/>
        <v>1</v>
      </c>
      <c r="G36" s="111">
        <v>51523.4</v>
      </c>
      <c r="H36" s="111">
        <v>51522.3</v>
      </c>
      <c r="I36" s="126">
        <f t="shared" si="1"/>
        <v>0.99997865047725887</v>
      </c>
      <c r="J36" s="127">
        <f t="shared" si="2"/>
        <v>1</v>
      </c>
    </row>
    <row r="37" spans="1:10" s="50" customFormat="1" ht="25.5" x14ac:dyDescent="0.2">
      <c r="A37" s="88" t="s">
        <v>337</v>
      </c>
      <c r="B37" s="92" t="s">
        <v>338</v>
      </c>
      <c r="C37" s="83"/>
      <c r="D37" s="106"/>
      <c r="E37" s="106"/>
      <c r="F37" s="125"/>
      <c r="G37" s="111"/>
      <c r="H37" s="111"/>
      <c r="I37" s="126"/>
      <c r="J37" s="127"/>
    </row>
    <row r="38" spans="1:10" s="50" customFormat="1" ht="170.25" customHeight="1" x14ac:dyDescent="0.2">
      <c r="A38" s="88" t="s">
        <v>339</v>
      </c>
      <c r="B38" s="82" t="s">
        <v>340</v>
      </c>
      <c r="C38" s="83" t="s">
        <v>285</v>
      </c>
      <c r="D38" s="106">
        <v>2</v>
      </c>
      <c r="E38" s="106">
        <v>2</v>
      </c>
      <c r="F38" s="125">
        <f t="shared" si="0"/>
        <v>1</v>
      </c>
      <c r="G38" s="111">
        <v>234278.5</v>
      </c>
      <c r="H38" s="111">
        <v>234278.5</v>
      </c>
      <c r="I38" s="126">
        <f t="shared" si="1"/>
        <v>1</v>
      </c>
      <c r="J38" s="127">
        <f t="shared" si="2"/>
        <v>1</v>
      </c>
    </row>
    <row r="39" spans="1:10" s="50" customFormat="1" ht="63.75" x14ac:dyDescent="0.2">
      <c r="A39" s="88" t="s">
        <v>341</v>
      </c>
      <c r="B39" s="82" t="s">
        <v>342</v>
      </c>
      <c r="C39" s="83" t="s">
        <v>343</v>
      </c>
      <c r="D39" s="106">
        <v>1800</v>
      </c>
      <c r="E39" s="106">
        <v>1800</v>
      </c>
      <c r="F39" s="125">
        <f t="shared" si="0"/>
        <v>1</v>
      </c>
      <c r="G39" s="111">
        <v>20475</v>
      </c>
      <c r="H39" s="111">
        <v>20475</v>
      </c>
      <c r="I39" s="126">
        <f t="shared" si="1"/>
        <v>1</v>
      </c>
      <c r="J39" s="127">
        <f t="shared" si="2"/>
        <v>1</v>
      </c>
    </row>
    <row r="40" spans="1:10" s="50" customFormat="1" ht="172.5" customHeight="1" x14ac:dyDescent="0.2">
      <c r="A40" s="88" t="s">
        <v>344</v>
      </c>
      <c r="B40" s="82" t="s">
        <v>345</v>
      </c>
      <c r="C40" s="83" t="s">
        <v>285</v>
      </c>
      <c r="D40" s="106">
        <v>3</v>
      </c>
      <c r="E40" s="106">
        <v>3</v>
      </c>
      <c r="F40" s="125">
        <f t="shared" si="0"/>
        <v>1</v>
      </c>
      <c r="G40" s="111">
        <v>9854</v>
      </c>
      <c r="H40" s="111">
        <v>9805.4</v>
      </c>
      <c r="I40" s="126">
        <f t="shared" si="1"/>
        <v>0.99506799269332247</v>
      </c>
      <c r="J40" s="127">
        <f t="shared" si="2"/>
        <v>1</v>
      </c>
    </row>
    <row r="41" spans="1:10" s="50" customFormat="1" ht="38.25" x14ac:dyDescent="0.2">
      <c r="A41" s="88" t="s">
        <v>346</v>
      </c>
      <c r="B41" s="92" t="s">
        <v>347</v>
      </c>
      <c r="C41" s="83"/>
      <c r="D41" s="106"/>
      <c r="E41" s="106"/>
      <c r="F41" s="125"/>
      <c r="G41" s="111"/>
      <c r="H41" s="111"/>
      <c r="I41" s="126"/>
      <c r="J41" s="127"/>
    </row>
    <row r="42" spans="1:10" s="50" customFormat="1" ht="210" customHeight="1" x14ac:dyDescent="0.2">
      <c r="A42" s="88" t="s">
        <v>348</v>
      </c>
      <c r="B42" s="82" t="s">
        <v>349</v>
      </c>
      <c r="C42" s="83" t="s">
        <v>350</v>
      </c>
      <c r="D42" s="106">
        <v>1</v>
      </c>
      <c r="E42" s="106">
        <v>1</v>
      </c>
      <c r="F42" s="125">
        <f t="shared" si="0"/>
        <v>1</v>
      </c>
      <c r="G42" s="111">
        <v>36955.199999999997</v>
      </c>
      <c r="H42" s="111">
        <v>36955.199999999997</v>
      </c>
      <c r="I42" s="126">
        <f t="shared" si="1"/>
        <v>1</v>
      </c>
      <c r="J42" s="127">
        <f t="shared" si="2"/>
        <v>1</v>
      </c>
    </row>
    <row r="43" spans="1:10" s="50" customFormat="1" ht="114.75" x14ac:dyDescent="0.2">
      <c r="A43" s="88" t="s">
        <v>351</v>
      </c>
      <c r="B43" s="82" t="s">
        <v>352</v>
      </c>
      <c r="C43" s="83" t="s">
        <v>271</v>
      </c>
      <c r="D43" s="106">
        <v>100</v>
      </c>
      <c r="E43" s="106">
        <v>100</v>
      </c>
      <c r="F43" s="125">
        <f t="shared" si="0"/>
        <v>1</v>
      </c>
      <c r="G43" s="111">
        <v>463486</v>
      </c>
      <c r="H43" s="111">
        <v>463389.60000000003</v>
      </c>
      <c r="I43" s="126">
        <f t="shared" si="1"/>
        <v>0.99979201097767789</v>
      </c>
      <c r="J43" s="127">
        <f t="shared" si="2"/>
        <v>1</v>
      </c>
    </row>
    <row r="44" spans="1:10" s="50" customFormat="1" ht="114.75" x14ac:dyDescent="0.2">
      <c r="A44" s="88" t="s">
        <v>353</v>
      </c>
      <c r="B44" s="82" t="s">
        <v>354</v>
      </c>
      <c r="C44" s="83" t="s">
        <v>271</v>
      </c>
      <c r="D44" s="106">
        <v>30</v>
      </c>
      <c r="E44" s="106">
        <v>30</v>
      </c>
      <c r="F44" s="125">
        <f t="shared" si="0"/>
        <v>1</v>
      </c>
      <c r="G44" s="111">
        <v>35492.9</v>
      </c>
      <c r="H44" s="111">
        <v>35408.800000000003</v>
      </c>
      <c r="I44" s="126">
        <f t="shared" si="1"/>
        <v>0.99763051201789654</v>
      </c>
      <c r="J44" s="127">
        <f t="shared" si="2"/>
        <v>1</v>
      </c>
    </row>
    <row r="45" spans="1:10" s="50" customFormat="1" ht="178.5" x14ac:dyDescent="0.2">
      <c r="A45" s="88" t="s">
        <v>355</v>
      </c>
      <c r="B45" s="82" t="s">
        <v>356</v>
      </c>
      <c r="C45" s="83" t="s">
        <v>357</v>
      </c>
      <c r="D45" s="106">
        <v>1</v>
      </c>
      <c r="E45" s="106">
        <v>1</v>
      </c>
      <c r="F45" s="125">
        <f t="shared" si="0"/>
        <v>1</v>
      </c>
      <c r="G45" s="111">
        <v>281.39999999999998</v>
      </c>
      <c r="H45" s="111">
        <v>281.39999999999998</v>
      </c>
      <c r="I45" s="126">
        <f t="shared" si="1"/>
        <v>1</v>
      </c>
      <c r="J45" s="127">
        <f t="shared" si="2"/>
        <v>1</v>
      </c>
    </row>
    <row r="46" spans="1:10" s="50" customFormat="1" ht="38.25" x14ac:dyDescent="0.2">
      <c r="A46" s="88" t="s">
        <v>358</v>
      </c>
      <c r="B46" s="82" t="s">
        <v>359</v>
      </c>
      <c r="C46" s="83" t="s">
        <v>137</v>
      </c>
      <c r="D46" s="106">
        <v>14</v>
      </c>
      <c r="E46" s="106">
        <v>14</v>
      </c>
      <c r="F46" s="125">
        <f t="shared" si="0"/>
        <v>1</v>
      </c>
      <c r="G46" s="111">
        <v>375</v>
      </c>
      <c r="H46" s="111">
        <v>375</v>
      </c>
      <c r="I46" s="126">
        <f t="shared" si="1"/>
        <v>1</v>
      </c>
      <c r="J46" s="127">
        <f t="shared" si="2"/>
        <v>1</v>
      </c>
    </row>
    <row r="47" spans="1:10" s="50" customFormat="1" ht="156.75" customHeight="1" x14ac:dyDescent="0.2">
      <c r="A47" s="88" t="s">
        <v>360</v>
      </c>
      <c r="B47" s="82" t="s">
        <v>361</v>
      </c>
      <c r="C47" s="83" t="s">
        <v>362</v>
      </c>
      <c r="D47" s="106">
        <v>100</v>
      </c>
      <c r="E47" s="106">
        <v>100</v>
      </c>
      <c r="F47" s="125">
        <f t="shared" si="0"/>
        <v>1</v>
      </c>
      <c r="G47" s="111">
        <v>174692.6</v>
      </c>
      <c r="H47" s="111">
        <v>174692.6</v>
      </c>
      <c r="I47" s="126">
        <f t="shared" si="1"/>
        <v>1</v>
      </c>
      <c r="J47" s="127">
        <f t="shared" si="2"/>
        <v>1</v>
      </c>
    </row>
    <row r="48" spans="1:10" s="50" customFormat="1" x14ac:dyDescent="0.2">
      <c r="A48" s="88" t="s">
        <v>363</v>
      </c>
      <c r="B48" s="92" t="s">
        <v>364</v>
      </c>
      <c r="C48" s="83"/>
      <c r="D48" s="106"/>
      <c r="E48" s="106"/>
      <c r="F48" s="125"/>
      <c r="G48" s="111"/>
      <c r="H48" s="111"/>
      <c r="I48" s="126"/>
      <c r="J48" s="127"/>
    </row>
    <row r="49" spans="1:10" s="50" customFormat="1" ht="216.75" x14ac:dyDescent="0.2">
      <c r="A49" s="88" t="s">
        <v>365</v>
      </c>
      <c r="B49" s="82" t="s">
        <v>366</v>
      </c>
      <c r="C49" s="83" t="s">
        <v>367</v>
      </c>
      <c r="D49" s="106">
        <v>375</v>
      </c>
      <c r="E49" s="106">
        <v>375</v>
      </c>
      <c r="F49" s="125">
        <f t="shared" si="0"/>
        <v>1</v>
      </c>
      <c r="G49" s="111">
        <v>430821.5</v>
      </c>
      <c r="H49" s="111">
        <v>430821.39999999997</v>
      </c>
      <c r="I49" s="126">
        <f t="shared" si="1"/>
        <v>0.99999976788530742</v>
      </c>
      <c r="J49" s="127">
        <f t="shared" si="2"/>
        <v>1</v>
      </c>
    </row>
    <row r="50" spans="1:10" s="50" customFormat="1" ht="102.75" customHeight="1" x14ac:dyDescent="0.2">
      <c r="A50" s="88" t="s">
        <v>368</v>
      </c>
      <c r="B50" s="82" t="s">
        <v>369</v>
      </c>
      <c r="C50" s="83" t="s">
        <v>321</v>
      </c>
      <c r="D50" s="106">
        <v>22</v>
      </c>
      <c r="E50" s="106">
        <v>22</v>
      </c>
      <c r="F50" s="125">
        <f t="shared" si="0"/>
        <v>1</v>
      </c>
      <c r="G50" s="111">
        <v>34512.400000000001</v>
      </c>
      <c r="H50" s="111">
        <v>34512.400000000001</v>
      </c>
      <c r="I50" s="126">
        <f t="shared" si="1"/>
        <v>1</v>
      </c>
      <c r="J50" s="127">
        <f t="shared" si="2"/>
        <v>1</v>
      </c>
    </row>
    <row r="51" spans="1:10" s="50" customFormat="1" ht="143.25" customHeight="1" x14ac:dyDescent="0.2">
      <c r="A51" s="88" t="s">
        <v>370</v>
      </c>
      <c r="B51" s="82" t="s">
        <v>371</v>
      </c>
      <c r="C51" s="83" t="s">
        <v>372</v>
      </c>
      <c r="D51" s="106">
        <v>1</v>
      </c>
      <c r="E51" s="106">
        <v>1</v>
      </c>
      <c r="F51" s="125">
        <f t="shared" si="0"/>
        <v>1</v>
      </c>
      <c r="G51" s="111">
        <v>7949.8</v>
      </c>
      <c r="H51" s="111">
        <v>7949.8</v>
      </c>
      <c r="I51" s="126">
        <f t="shared" si="1"/>
        <v>1</v>
      </c>
      <c r="J51" s="127">
        <f t="shared" si="2"/>
        <v>1</v>
      </c>
    </row>
    <row r="52" spans="1:10" s="50" customFormat="1" ht="212.25" customHeight="1" x14ac:dyDescent="0.2">
      <c r="A52" s="88" t="s">
        <v>373</v>
      </c>
      <c r="B52" s="82" t="s">
        <v>374</v>
      </c>
      <c r="C52" s="83" t="s">
        <v>375</v>
      </c>
      <c r="D52" s="106">
        <v>1</v>
      </c>
      <c r="E52" s="106">
        <v>1</v>
      </c>
      <c r="F52" s="125">
        <f t="shared" si="0"/>
        <v>1</v>
      </c>
      <c r="G52" s="111">
        <v>21444.2</v>
      </c>
      <c r="H52" s="111">
        <v>21444.2</v>
      </c>
      <c r="I52" s="126">
        <f t="shared" si="1"/>
        <v>1</v>
      </c>
      <c r="J52" s="127">
        <f t="shared" si="2"/>
        <v>1</v>
      </c>
    </row>
    <row r="53" spans="1:10" s="50" customFormat="1" ht="114.75" x14ac:dyDescent="0.2">
      <c r="A53" s="88" t="s">
        <v>376</v>
      </c>
      <c r="B53" s="82" t="s">
        <v>377</v>
      </c>
      <c r="C53" s="83" t="s">
        <v>321</v>
      </c>
      <c r="D53" s="106">
        <v>10020</v>
      </c>
      <c r="E53" s="106">
        <v>10020</v>
      </c>
      <c r="F53" s="125">
        <f t="shared" si="0"/>
        <v>1</v>
      </c>
      <c r="G53" s="111">
        <v>3177.6000000000004</v>
      </c>
      <c r="H53" s="111">
        <v>3177.6000000000004</v>
      </c>
      <c r="I53" s="126">
        <f t="shared" si="1"/>
        <v>1</v>
      </c>
      <c r="J53" s="127">
        <f t="shared" si="2"/>
        <v>1</v>
      </c>
    </row>
    <row r="54" spans="1:10" s="50" customFormat="1" ht="165.75" x14ac:dyDescent="0.2">
      <c r="A54" s="88" t="s">
        <v>378</v>
      </c>
      <c r="B54" s="82" t="s">
        <v>379</v>
      </c>
      <c r="C54" s="83" t="s">
        <v>329</v>
      </c>
      <c r="D54" s="106" t="s">
        <v>217</v>
      </c>
      <c r="E54" s="106" t="s">
        <v>217</v>
      </c>
      <c r="F54" s="125">
        <f t="shared" si="0"/>
        <v>1</v>
      </c>
      <c r="G54" s="84">
        <v>700005.2</v>
      </c>
      <c r="H54" s="84">
        <v>700005.2</v>
      </c>
      <c r="I54" s="126">
        <f t="shared" si="1"/>
        <v>1</v>
      </c>
      <c r="J54" s="127">
        <f t="shared" si="2"/>
        <v>1</v>
      </c>
    </row>
    <row r="55" spans="1:10" s="50" customFormat="1" ht="63.75" x14ac:dyDescent="0.2">
      <c r="A55" s="88" t="s">
        <v>380</v>
      </c>
      <c r="B55" s="82" t="s">
        <v>381</v>
      </c>
      <c r="C55" s="83" t="s">
        <v>137</v>
      </c>
      <c r="D55" s="106">
        <v>3</v>
      </c>
      <c r="E55" s="106">
        <v>3</v>
      </c>
      <c r="F55" s="125">
        <f t="shared" si="0"/>
        <v>1</v>
      </c>
      <c r="G55" s="111">
        <v>3000</v>
      </c>
      <c r="H55" s="111">
        <v>3000</v>
      </c>
      <c r="I55" s="126">
        <f t="shared" si="1"/>
        <v>1</v>
      </c>
      <c r="J55" s="127">
        <f t="shared" si="2"/>
        <v>1</v>
      </c>
    </row>
    <row r="56" spans="1:10" s="50" customFormat="1" ht="106.5" customHeight="1" x14ac:dyDescent="0.2">
      <c r="A56" s="88" t="s">
        <v>382</v>
      </c>
      <c r="B56" s="82" t="s">
        <v>383</v>
      </c>
      <c r="C56" s="83" t="s">
        <v>384</v>
      </c>
      <c r="D56" s="106" t="s">
        <v>217</v>
      </c>
      <c r="E56" s="106" t="s">
        <v>217</v>
      </c>
      <c r="F56" s="125">
        <f t="shared" si="0"/>
        <v>1</v>
      </c>
      <c r="G56" s="111">
        <v>1706662.5</v>
      </c>
      <c r="H56" s="111">
        <v>1706654.5</v>
      </c>
      <c r="I56" s="126">
        <f t="shared" si="1"/>
        <v>0.99999531248855589</v>
      </c>
      <c r="J56" s="127">
        <f t="shared" si="2"/>
        <v>1</v>
      </c>
    </row>
    <row r="57" spans="1:10" s="50" customFormat="1" x14ac:dyDescent="0.2">
      <c r="A57" s="88" t="s">
        <v>385</v>
      </c>
      <c r="B57" s="92" t="s">
        <v>386</v>
      </c>
      <c r="C57" s="83"/>
      <c r="D57" s="106"/>
      <c r="E57" s="106"/>
      <c r="F57" s="125"/>
      <c r="G57" s="111"/>
      <c r="H57" s="111"/>
      <c r="I57" s="126"/>
      <c r="J57" s="127"/>
    </row>
    <row r="58" spans="1:10" s="50" customFormat="1" ht="94.5" customHeight="1" x14ac:dyDescent="0.2">
      <c r="A58" s="88" t="s">
        <v>387</v>
      </c>
      <c r="B58" s="82" t="s">
        <v>388</v>
      </c>
      <c r="C58" s="83" t="s">
        <v>389</v>
      </c>
      <c r="D58" s="93" t="s">
        <v>390</v>
      </c>
      <c r="E58" s="93" t="s">
        <v>390</v>
      </c>
      <c r="F58" s="125">
        <f t="shared" si="0"/>
        <v>1</v>
      </c>
      <c r="G58" s="111">
        <v>25759.8</v>
      </c>
      <c r="H58" s="111">
        <v>25759.8</v>
      </c>
      <c r="I58" s="126">
        <f t="shared" si="1"/>
        <v>1</v>
      </c>
      <c r="J58" s="127">
        <f t="shared" si="2"/>
        <v>1</v>
      </c>
    </row>
    <row r="59" spans="1:10" s="50" customFormat="1" ht="156.75" customHeight="1" x14ac:dyDescent="0.2">
      <c r="A59" s="88" t="s">
        <v>391</v>
      </c>
      <c r="B59" s="82" t="s">
        <v>392</v>
      </c>
      <c r="C59" s="83" t="s">
        <v>393</v>
      </c>
      <c r="D59" s="106">
        <v>1.504</v>
      </c>
      <c r="E59" s="106">
        <v>1.504</v>
      </c>
      <c r="F59" s="125">
        <f t="shared" si="0"/>
        <v>1</v>
      </c>
      <c r="G59" s="111">
        <v>18517.400000000001</v>
      </c>
      <c r="H59" s="111">
        <v>18517.400000000001</v>
      </c>
      <c r="I59" s="126">
        <f t="shared" si="1"/>
        <v>1</v>
      </c>
      <c r="J59" s="127">
        <f t="shared" si="2"/>
        <v>1</v>
      </c>
    </row>
    <row r="60" spans="1:10" s="52" customFormat="1" x14ac:dyDescent="0.2">
      <c r="A60" s="114"/>
      <c r="B60" s="115" t="s">
        <v>247</v>
      </c>
      <c r="C60" s="116"/>
      <c r="D60" s="117"/>
      <c r="E60" s="117"/>
      <c r="F60" s="128">
        <f>(F59+F58+F56+F55+F54+F53+F52+F51+F50+F49+F47+F46+F45+F44+F43+F42+F40+F39+F38+F36+F35+F34+F33+F32+F31+F30+F29+F28+F27+F26+F25+F24+F23+F22+F21+F20+F19+F18+F16+F15+F14+F13+F12)/43</f>
        <v>0.97674418604651159</v>
      </c>
      <c r="G60" s="118">
        <f>SUM(G12:G59)</f>
        <v>17058401.199999999</v>
      </c>
      <c r="H60" s="118">
        <f>SUM(H12:H59)</f>
        <v>17020114.699999999</v>
      </c>
      <c r="I60" s="128">
        <f>H60/G60</f>
        <v>0.99775556339945859</v>
      </c>
      <c r="J60" s="128">
        <f>IF(F60/I60&gt;1,1,F60/I60)</f>
        <v>0.97894135785987602</v>
      </c>
    </row>
    <row r="61" spans="1:10" s="56" customFormat="1" ht="25.5" x14ac:dyDescent="0.2">
      <c r="A61" s="88" t="s">
        <v>398</v>
      </c>
      <c r="B61" s="92" t="s">
        <v>399</v>
      </c>
      <c r="C61" s="83"/>
      <c r="D61" s="106"/>
      <c r="E61" s="106"/>
      <c r="F61" s="112"/>
      <c r="G61" s="119"/>
      <c r="H61" s="119"/>
      <c r="I61" s="113"/>
      <c r="J61" s="120"/>
    </row>
    <row r="62" spans="1:10" s="56" customFormat="1" ht="51" x14ac:dyDescent="0.2">
      <c r="A62" s="88" t="s">
        <v>400</v>
      </c>
      <c r="B62" s="92" t="s">
        <v>401</v>
      </c>
      <c r="C62" s="83"/>
      <c r="D62" s="106"/>
      <c r="E62" s="106"/>
      <c r="F62" s="112"/>
      <c r="G62" s="111"/>
      <c r="H62" s="111"/>
      <c r="I62" s="113"/>
      <c r="J62" s="120"/>
    </row>
    <row r="63" spans="1:10" s="56" customFormat="1" ht="156.75" customHeight="1" x14ac:dyDescent="0.2">
      <c r="A63" s="88" t="s">
        <v>402</v>
      </c>
      <c r="B63" s="82" t="s">
        <v>403</v>
      </c>
      <c r="C63" s="83" t="s">
        <v>362</v>
      </c>
      <c r="D63" s="121">
        <v>16</v>
      </c>
      <c r="E63" s="121">
        <v>16</v>
      </c>
      <c r="F63" s="125">
        <f>IF(I63&gt;0.95,1,0)</f>
        <v>1</v>
      </c>
      <c r="G63" s="84">
        <f>'[1]Лист1 (2)'!G108+'[1]Лист1 (2)'!I108+'[1]Лист1 (2)'!K108+'[1]Лист1 (2)'!M108</f>
        <v>1132051.8</v>
      </c>
      <c r="H63" s="84">
        <f>'[1]Лист1 (2)'!H108+'[1]Лист1 (2)'!J108+'[1]Лист1 (2)'!L108+'[1]Лист1 (2)'!N108</f>
        <v>1132051.8</v>
      </c>
      <c r="I63" s="129">
        <f t="shared" ref="I63:I96" si="3">H63/G63</f>
        <v>1</v>
      </c>
      <c r="J63" s="130">
        <f t="shared" ref="J63:J96" si="4">IF(F63/I63&gt;1,1,F63/I63)</f>
        <v>1</v>
      </c>
    </row>
    <row r="64" spans="1:10" s="56" customFormat="1" ht="157.5" customHeight="1" x14ac:dyDescent="0.2">
      <c r="A64" s="88" t="s">
        <v>404</v>
      </c>
      <c r="B64" s="82" t="s">
        <v>405</v>
      </c>
      <c r="C64" s="83" t="s">
        <v>362</v>
      </c>
      <c r="D64" s="121">
        <v>4</v>
      </c>
      <c r="E64" s="121">
        <v>4</v>
      </c>
      <c r="F64" s="125">
        <f t="shared" ref="F64:F96" si="5">IF(I64&gt;0.95,1,0)</f>
        <v>1</v>
      </c>
      <c r="G64" s="84">
        <v>6200</v>
      </c>
      <c r="H64" s="84">
        <v>6200</v>
      </c>
      <c r="I64" s="129">
        <f t="shared" si="3"/>
        <v>1</v>
      </c>
      <c r="J64" s="130">
        <f t="shared" si="4"/>
        <v>1</v>
      </c>
    </row>
    <row r="65" spans="1:10" s="56" customFormat="1" ht="158.25" customHeight="1" x14ac:dyDescent="0.2">
      <c r="A65" s="88" t="s">
        <v>406</v>
      </c>
      <c r="B65" s="82" t="s">
        <v>407</v>
      </c>
      <c r="C65" s="83" t="s">
        <v>362</v>
      </c>
      <c r="D65" s="121">
        <v>2</v>
      </c>
      <c r="E65" s="121">
        <v>2</v>
      </c>
      <c r="F65" s="125">
        <f t="shared" si="5"/>
        <v>1</v>
      </c>
      <c r="G65" s="84">
        <v>10104.9</v>
      </c>
      <c r="H65" s="84">
        <v>10104.9</v>
      </c>
      <c r="I65" s="129">
        <f t="shared" si="3"/>
        <v>1</v>
      </c>
      <c r="J65" s="130">
        <f t="shared" si="4"/>
        <v>1</v>
      </c>
    </row>
    <row r="66" spans="1:10" s="56" customFormat="1" ht="159" customHeight="1" x14ac:dyDescent="0.2">
      <c r="A66" s="88" t="s">
        <v>408</v>
      </c>
      <c r="B66" s="82" t="s">
        <v>409</v>
      </c>
      <c r="C66" s="83" t="s">
        <v>362</v>
      </c>
      <c r="D66" s="121">
        <v>1</v>
      </c>
      <c r="E66" s="121">
        <v>1</v>
      </c>
      <c r="F66" s="125">
        <f t="shared" si="5"/>
        <v>1</v>
      </c>
      <c r="G66" s="84">
        <v>17024.400000000001</v>
      </c>
      <c r="H66" s="84">
        <v>17024.400000000001</v>
      </c>
      <c r="I66" s="129">
        <f t="shared" si="3"/>
        <v>1</v>
      </c>
      <c r="J66" s="130">
        <f t="shared" si="4"/>
        <v>1</v>
      </c>
    </row>
    <row r="67" spans="1:10" s="56" customFormat="1" ht="157.5" customHeight="1" x14ac:dyDescent="0.2">
      <c r="A67" s="88" t="s">
        <v>410</v>
      </c>
      <c r="B67" s="82" t="s">
        <v>411</v>
      </c>
      <c r="C67" s="83" t="s">
        <v>362</v>
      </c>
      <c r="D67" s="121">
        <v>100</v>
      </c>
      <c r="E67" s="121">
        <v>100</v>
      </c>
      <c r="F67" s="125">
        <f t="shared" si="5"/>
        <v>1</v>
      </c>
      <c r="G67" s="84">
        <v>27607.9</v>
      </c>
      <c r="H67" s="84">
        <v>27552.7</v>
      </c>
      <c r="I67" s="129">
        <f t="shared" si="3"/>
        <v>0.99800057229995764</v>
      </c>
      <c r="J67" s="130">
        <f t="shared" si="4"/>
        <v>1</v>
      </c>
    </row>
    <row r="68" spans="1:10" s="56" customFormat="1" ht="159" customHeight="1" x14ac:dyDescent="0.2">
      <c r="A68" s="88" t="s">
        <v>412</v>
      </c>
      <c r="B68" s="82" t="s">
        <v>413</v>
      </c>
      <c r="C68" s="83" t="s">
        <v>362</v>
      </c>
      <c r="D68" s="121">
        <v>100</v>
      </c>
      <c r="E68" s="121">
        <v>100</v>
      </c>
      <c r="F68" s="125">
        <f t="shared" si="5"/>
        <v>1</v>
      </c>
      <c r="G68" s="111">
        <v>155591.6</v>
      </c>
      <c r="H68" s="111">
        <v>155591.6</v>
      </c>
      <c r="I68" s="129">
        <f t="shared" si="3"/>
        <v>1</v>
      </c>
      <c r="J68" s="130">
        <f t="shared" si="4"/>
        <v>1</v>
      </c>
    </row>
    <row r="69" spans="1:10" s="56" customFormat="1" ht="159" customHeight="1" x14ac:dyDescent="0.2">
      <c r="A69" s="88" t="s">
        <v>414</v>
      </c>
      <c r="B69" s="82" t="s">
        <v>415</v>
      </c>
      <c r="C69" s="83" t="s">
        <v>362</v>
      </c>
      <c r="D69" s="121">
        <v>100</v>
      </c>
      <c r="E69" s="121">
        <v>100</v>
      </c>
      <c r="F69" s="125">
        <f t="shared" si="5"/>
        <v>1</v>
      </c>
      <c r="G69" s="111">
        <v>73972.100000000006</v>
      </c>
      <c r="H69" s="111">
        <v>73972.100000000006</v>
      </c>
      <c r="I69" s="129">
        <f t="shared" si="3"/>
        <v>1</v>
      </c>
      <c r="J69" s="130">
        <f t="shared" si="4"/>
        <v>1</v>
      </c>
    </row>
    <row r="70" spans="1:10" s="56" customFormat="1" ht="158.25" customHeight="1" x14ac:dyDescent="0.2">
      <c r="A70" s="88" t="s">
        <v>416</v>
      </c>
      <c r="B70" s="82" t="s">
        <v>417</v>
      </c>
      <c r="C70" s="83" t="s">
        <v>362</v>
      </c>
      <c r="D70" s="121">
        <v>100</v>
      </c>
      <c r="E70" s="121">
        <v>100</v>
      </c>
      <c r="F70" s="125">
        <f t="shared" si="5"/>
        <v>1</v>
      </c>
      <c r="G70" s="111">
        <v>17943.8</v>
      </c>
      <c r="H70" s="111">
        <v>17943.8</v>
      </c>
      <c r="I70" s="129">
        <f t="shared" si="3"/>
        <v>1</v>
      </c>
      <c r="J70" s="130">
        <f t="shared" si="4"/>
        <v>1</v>
      </c>
    </row>
    <row r="71" spans="1:10" s="56" customFormat="1" ht="409.5" x14ac:dyDescent="0.2">
      <c r="A71" s="88" t="s">
        <v>418</v>
      </c>
      <c r="B71" s="82" t="s">
        <v>419</v>
      </c>
      <c r="C71" s="83" t="s">
        <v>420</v>
      </c>
      <c r="D71" s="121">
        <v>100</v>
      </c>
      <c r="E71" s="121">
        <v>100</v>
      </c>
      <c r="F71" s="125">
        <f t="shared" si="5"/>
        <v>1</v>
      </c>
      <c r="G71" s="111">
        <v>64896.3</v>
      </c>
      <c r="H71" s="111">
        <v>64105.2</v>
      </c>
      <c r="I71" s="129">
        <f t="shared" si="3"/>
        <v>0.98780978268406661</v>
      </c>
      <c r="J71" s="130">
        <f t="shared" si="4"/>
        <v>1</v>
      </c>
    </row>
    <row r="72" spans="1:10" s="56" customFormat="1" ht="38.25" x14ac:dyDescent="0.2">
      <c r="A72" s="88" t="s">
        <v>421</v>
      </c>
      <c r="B72" s="82" t="s">
        <v>422</v>
      </c>
      <c r="C72" s="91"/>
      <c r="D72" s="121"/>
      <c r="E72" s="121"/>
      <c r="F72" s="125"/>
      <c r="G72" s="111"/>
      <c r="H72" s="111"/>
      <c r="I72" s="129"/>
      <c r="J72" s="130"/>
    </row>
    <row r="73" spans="1:10" s="56" customFormat="1" ht="178.5" x14ac:dyDescent="0.2">
      <c r="A73" s="88" t="s">
        <v>423</v>
      </c>
      <c r="B73" s="82" t="s">
        <v>424</v>
      </c>
      <c r="C73" s="83" t="s">
        <v>362</v>
      </c>
      <c r="D73" s="83" t="s">
        <v>425</v>
      </c>
      <c r="E73" s="83" t="s">
        <v>425</v>
      </c>
      <c r="F73" s="125">
        <f t="shared" si="5"/>
        <v>1</v>
      </c>
      <c r="G73" s="111">
        <v>23872.2</v>
      </c>
      <c r="H73" s="111">
        <v>23872.2</v>
      </c>
      <c r="I73" s="129">
        <f t="shared" si="3"/>
        <v>1</v>
      </c>
      <c r="J73" s="130">
        <f t="shared" si="4"/>
        <v>1</v>
      </c>
    </row>
    <row r="74" spans="1:10" s="56" customFormat="1" ht="156.75" customHeight="1" x14ac:dyDescent="0.2">
      <c r="A74" s="88" t="s">
        <v>426</v>
      </c>
      <c r="B74" s="82" t="s">
        <v>427</v>
      </c>
      <c r="C74" s="83" t="s">
        <v>362</v>
      </c>
      <c r="D74" s="121">
        <v>9</v>
      </c>
      <c r="E74" s="121">
        <v>9</v>
      </c>
      <c r="F74" s="125">
        <f t="shared" si="5"/>
        <v>1</v>
      </c>
      <c r="G74" s="111">
        <v>46657.2</v>
      </c>
      <c r="H74" s="111">
        <v>46657.2</v>
      </c>
      <c r="I74" s="129">
        <f t="shared" si="3"/>
        <v>1</v>
      </c>
      <c r="J74" s="130">
        <f t="shared" si="4"/>
        <v>1</v>
      </c>
    </row>
    <row r="75" spans="1:10" s="56" customFormat="1" ht="43.5" customHeight="1" x14ac:dyDescent="0.2">
      <c r="A75" s="88" t="s">
        <v>428</v>
      </c>
      <c r="B75" s="92" t="s">
        <v>429</v>
      </c>
      <c r="C75" s="83"/>
      <c r="D75" s="121"/>
      <c r="E75" s="121"/>
      <c r="F75" s="125"/>
      <c r="G75" s="111"/>
      <c r="H75" s="111"/>
      <c r="I75" s="129"/>
      <c r="J75" s="130"/>
    </row>
    <row r="76" spans="1:10" s="56" customFormat="1" ht="81" customHeight="1" x14ac:dyDescent="0.2">
      <c r="A76" s="88" t="s">
        <v>430</v>
      </c>
      <c r="B76" s="82" t="s">
        <v>431</v>
      </c>
      <c r="C76" s="83" t="s">
        <v>432</v>
      </c>
      <c r="D76" s="121">
        <v>100</v>
      </c>
      <c r="E76" s="121">
        <v>100</v>
      </c>
      <c r="F76" s="125">
        <f t="shared" si="5"/>
        <v>1</v>
      </c>
      <c r="G76" s="111">
        <v>2975</v>
      </c>
      <c r="H76" s="111">
        <v>2975</v>
      </c>
      <c r="I76" s="129">
        <f t="shared" si="3"/>
        <v>1</v>
      </c>
      <c r="J76" s="130">
        <f t="shared" si="4"/>
        <v>1</v>
      </c>
    </row>
    <row r="77" spans="1:10" s="56" customFormat="1" ht="89.25" x14ac:dyDescent="0.2">
      <c r="A77" s="88" t="s">
        <v>433</v>
      </c>
      <c r="B77" s="82" t="s">
        <v>434</v>
      </c>
      <c r="C77" s="83" t="s">
        <v>432</v>
      </c>
      <c r="D77" s="83" t="s">
        <v>435</v>
      </c>
      <c r="E77" s="83" t="s">
        <v>435</v>
      </c>
      <c r="F77" s="125">
        <f t="shared" si="5"/>
        <v>1</v>
      </c>
      <c r="G77" s="111">
        <v>2018.5</v>
      </c>
      <c r="H77" s="111">
        <v>2018.5</v>
      </c>
      <c r="I77" s="129">
        <f t="shared" si="3"/>
        <v>1</v>
      </c>
      <c r="J77" s="130">
        <f t="shared" si="4"/>
        <v>1</v>
      </c>
    </row>
    <row r="78" spans="1:10" s="56" customFormat="1" ht="79.5" customHeight="1" x14ac:dyDescent="0.2">
      <c r="A78" s="88" t="s">
        <v>436</v>
      </c>
      <c r="B78" s="82" t="s">
        <v>437</v>
      </c>
      <c r="C78" s="83" t="s">
        <v>432</v>
      </c>
      <c r="D78" s="121">
        <v>1</v>
      </c>
      <c r="E78" s="121">
        <v>1</v>
      </c>
      <c r="F78" s="125">
        <f t="shared" si="5"/>
        <v>1</v>
      </c>
      <c r="G78" s="111">
        <v>161453.5</v>
      </c>
      <c r="H78" s="111">
        <v>161453.5</v>
      </c>
      <c r="I78" s="129">
        <f t="shared" si="3"/>
        <v>1</v>
      </c>
      <c r="J78" s="130">
        <f t="shared" si="4"/>
        <v>1</v>
      </c>
    </row>
    <row r="79" spans="1:10" s="56" customFormat="1" ht="223.5" customHeight="1" x14ac:dyDescent="0.2">
      <c r="A79" s="88" t="s">
        <v>438</v>
      </c>
      <c r="B79" s="82" t="s">
        <v>439</v>
      </c>
      <c r="C79" s="83" t="s">
        <v>440</v>
      </c>
      <c r="D79" s="121">
        <v>100</v>
      </c>
      <c r="E79" s="121">
        <v>100</v>
      </c>
      <c r="F79" s="125">
        <f t="shared" si="5"/>
        <v>1</v>
      </c>
      <c r="G79" s="111">
        <v>34177.699999999997</v>
      </c>
      <c r="H79" s="111">
        <v>34176.9</v>
      </c>
      <c r="I79" s="129">
        <f t="shared" si="3"/>
        <v>0.99997659292462637</v>
      </c>
      <c r="J79" s="130">
        <f t="shared" si="4"/>
        <v>1</v>
      </c>
    </row>
    <row r="80" spans="1:10" s="56" customFormat="1" ht="158.25" customHeight="1" x14ac:dyDescent="0.2">
      <c r="A80" s="88" t="s">
        <v>441</v>
      </c>
      <c r="B80" s="82" t="s">
        <v>442</v>
      </c>
      <c r="C80" s="83" t="s">
        <v>137</v>
      </c>
      <c r="D80" s="121">
        <v>100</v>
      </c>
      <c r="E80" s="121">
        <v>100</v>
      </c>
      <c r="F80" s="125">
        <f t="shared" si="5"/>
        <v>1</v>
      </c>
      <c r="G80" s="111">
        <v>118</v>
      </c>
      <c r="H80" s="111">
        <v>118</v>
      </c>
      <c r="I80" s="129">
        <f t="shared" si="3"/>
        <v>1</v>
      </c>
      <c r="J80" s="130">
        <f t="shared" si="4"/>
        <v>1</v>
      </c>
    </row>
    <row r="81" spans="1:10" s="56" customFormat="1" ht="38.25" x14ac:dyDescent="0.2">
      <c r="A81" s="88" t="s">
        <v>443</v>
      </c>
      <c r="B81" s="82" t="s">
        <v>444</v>
      </c>
      <c r="C81" s="83" t="s">
        <v>137</v>
      </c>
      <c r="D81" s="121">
        <v>10</v>
      </c>
      <c r="E81" s="121">
        <v>10</v>
      </c>
      <c r="F81" s="125">
        <f t="shared" si="5"/>
        <v>1</v>
      </c>
      <c r="G81" s="111">
        <v>1000</v>
      </c>
      <c r="H81" s="111">
        <v>1000</v>
      </c>
      <c r="I81" s="129">
        <f t="shared" si="3"/>
        <v>1</v>
      </c>
      <c r="J81" s="130">
        <f t="shared" si="4"/>
        <v>1</v>
      </c>
    </row>
    <row r="82" spans="1:10" s="52" customFormat="1" x14ac:dyDescent="0.2">
      <c r="A82" s="122"/>
      <c r="B82" s="115" t="s">
        <v>246</v>
      </c>
      <c r="C82" s="123"/>
      <c r="D82" s="124"/>
      <c r="E82" s="117"/>
      <c r="F82" s="128">
        <f>(F81+F80+F79+F78+F77+F76+F74+F73+F71+F70+F69+F68+F67+F66+F65+F64+F63)/17</f>
        <v>1</v>
      </c>
      <c r="G82" s="118">
        <f>SUM(G63:G81)</f>
        <v>1777664.9</v>
      </c>
      <c r="H82" s="118">
        <f>SUM(H63:H81)</f>
        <v>1776817.7999999998</v>
      </c>
      <c r="I82" s="128">
        <f>H82/G82</f>
        <v>0.99952347599370384</v>
      </c>
      <c r="J82" s="128">
        <f t="shared" si="4"/>
        <v>1</v>
      </c>
    </row>
    <row r="83" spans="1:10" s="56" customFormat="1" ht="25.5" x14ac:dyDescent="0.2">
      <c r="A83" s="88" t="s">
        <v>445</v>
      </c>
      <c r="B83" s="92" t="s">
        <v>446</v>
      </c>
      <c r="C83" s="83"/>
      <c r="D83" s="121"/>
      <c r="E83" s="121"/>
      <c r="F83" s="125"/>
      <c r="G83" s="111"/>
      <c r="H83" s="111"/>
      <c r="I83" s="129"/>
      <c r="J83" s="130"/>
    </row>
    <row r="84" spans="1:10" s="56" customFormat="1" ht="38.25" x14ac:dyDescent="0.2">
      <c r="A84" s="88" t="s">
        <v>447</v>
      </c>
      <c r="B84" s="92" t="s">
        <v>448</v>
      </c>
      <c r="C84" s="83"/>
      <c r="D84" s="121"/>
      <c r="E84" s="121"/>
      <c r="F84" s="125"/>
      <c r="G84" s="111"/>
      <c r="H84" s="111"/>
      <c r="I84" s="129"/>
      <c r="J84" s="130"/>
    </row>
    <row r="85" spans="1:10" s="56" customFormat="1" ht="38.25" x14ac:dyDescent="0.2">
      <c r="A85" s="88" t="s">
        <v>449</v>
      </c>
      <c r="B85" s="82" t="s">
        <v>450</v>
      </c>
      <c r="C85" s="83" t="s">
        <v>137</v>
      </c>
      <c r="D85" s="121">
        <v>100</v>
      </c>
      <c r="E85" s="121">
        <v>100</v>
      </c>
      <c r="F85" s="125">
        <f t="shared" si="5"/>
        <v>1</v>
      </c>
      <c r="G85" s="111">
        <v>75910.8</v>
      </c>
      <c r="H85" s="111">
        <v>75839.600000000006</v>
      </c>
      <c r="I85" s="129">
        <f t="shared" si="3"/>
        <v>0.99906205704590123</v>
      </c>
      <c r="J85" s="130">
        <f t="shared" si="4"/>
        <v>1</v>
      </c>
    </row>
    <row r="86" spans="1:10" s="56" customFormat="1" ht="249.75" customHeight="1" x14ac:dyDescent="0.2">
      <c r="A86" s="88" t="s">
        <v>451</v>
      </c>
      <c r="B86" s="82" t="s">
        <v>452</v>
      </c>
      <c r="C86" s="83" t="s">
        <v>453</v>
      </c>
      <c r="D86" s="121">
        <v>100</v>
      </c>
      <c r="E86" s="121">
        <v>100</v>
      </c>
      <c r="F86" s="125">
        <f t="shared" si="5"/>
        <v>1</v>
      </c>
      <c r="G86" s="111">
        <v>270331.5</v>
      </c>
      <c r="H86" s="111">
        <v>270331.3</v>
      </c>
      <c r="I86" s="129">
        <f t="shared" si="3"/>
        <v>0.99999926016760898</v>
      </c>
      <c r="J86" s="130">
        <f t="shared" si="4"/>
        <v>1</v>
      </c>
    </row>
    <row r="87" spans="1:10" s="56" customFormat="1" ht="80.25" customHeight="1" x14ac:dyDescent="0.2">
      <c r="A87" s="88" t="s">
        <v>454</v>
      </c>
      <c r="B87" s="82" t="s">
        <v>455</v>
      </c>
      <c r="C87" s="83" t="s">
        <v>432</v>
      </c>
      <c r="D87" s="121">
        <v>30</v>
      </c>
      <c r="E87" s="121">
        <v>30</v>
      </c>
      <c r="F87" s="125">
        <f t="shared" si="5"/>
        <v>1</v>
      </c>
      <c r="G87" s="111">
        <v>16949.599999999999</v>
      </c>
      <c r="H87" s="111">
        <v>16949.599999999999</v>
      </c>
      <c r="I87" s="129">
        <f t="shared" si="3"/>
        <v>1</v>
      </c>
      <c r="J87" s="130">
        <f t="shared" si="4"/>
        <v>1</v>
      </c>
    </row>
    <row r="88" spans="1:10" s="56" customFormat="1" ht="51" x14ac:dyDescent="0.2">
      <c r="A88" s="88" t="s">
        <v>456</v>
      </c>
      <c r="B88" s="82" t="s">
        <v>457</v>
      </c>
      <c r="C88" s="83" t="s">
        <v>137</v>
      </c>
      <c r="D88" s="121">
        <v>8</v>
      </c>
      <c r="E88" s="121">
        <v>8</v>
      </c>
      <c r="F88" s="125">
        <f t="shared" si="5"/>
        <v>1</v>
      </c>
      <c r="G88" s="111">
        <v>6900</v>
      </c>
      <c r="H88" s="111">
        <v>6900</v>
      </c>
      <c r="I88" s="129">
        <f t="shared" si="3"/>
        <v>1</v>
      </c>
      <c r="J88" s="130">
        <f t="shared" si="4"/>
        <v>1</v>
      </c>
    </row>
    <row r="89" spans="1:10" s="56" customFormat="1" ht="69" customHeight="1" x14ac:dyDescent="0.2">
      <c r="A89" s="88" t="s">
        <v>458</v>
      </c>
      <c r="B89" s="82" t="s">
        <v>459</v>
      </c>
      <c r="C89" s="83" t="s">
        <v>137</v>
      </c>
      <c r="D89" s="84" t="s">
        <v>460</v>
      </c>
      <c r="E89" s="84" t="s">
        <v>461</v>
      </c>
      <c r="F89" s="125">
        <f t="shared" si="5"/>
        <v>1</v>
      </c>
      <c r="G89" s="111">
        <v>11524.1</v>
      </c>
      <c r="H89" s="111">
        <v>11522.3</v>
      </c>
      <c r="I89" s="129">
        <f t="shared" si="3"/>
        <v>0.99984380559002428</v>
      </c>
      <c r="J89" s="130">
        <f t="shared" si="4"/>
        <v>1</v>
      </c>
    </row>
    <row r="90" spans="1:10" s="56" customFormat="1" ht="81" customHeight="1" x14ac:dyDescent="0.2">
      <c r="A90" s="88" t="s">
        <v>462</v>
      </c>
      <c r="B90" s="82" t="s">
        <v>463</v>
      </c>
      <c r="C90" s="83" t="s">
        <v>464</v>
      </c>
      <c r="D90" s="121">
        <v>5</v>
      </c>
      <c r="E90" s="121">
        <v>5</v>
      </c>
      <c r="F90" s="125">
        <f t="shared" si="5"/>
        <v>1</v>
      </c>
      <c r="G90" s="111">
        <v>35000</v>
      </c>
      <c r="H90" s="111">
        <v>35000</v>
      </c>
      <c r="I90" s="129">
        <f t="shared" si="3"/>
        <v>1</v>
      </c>
      <c r="J90" s="130">
        <f t="shared" si="4"/>
        <v>1</v>
      </c>
    </row>
    <row r="91" spans="1:10" s="56" customFormat="1" ht="79.5" customHeight="1" x14ac:dyDescent="0.2">
      <c r="A91" s="88" t="s">
        <v>465</v>
      </c>
      <c r="B91" s="82" t="s">
        <v>466</v>
      </c>
      <c r="C91" s="83" t="s">
        <v>432</v>
      </c>
      <c r="D91" s="121">
        <v>2000</v>
      </c>
      <c r="E91" s="121">
        <v>2000</v>
      </c>
      <c r="F91" s="125">
        <f t="shared" si="5"/>
        <v>1</v>
      </c>
      <c r="G91" s="111">
        <v>1506</v>
      </c>
      <c r="H91" s="111">
        <v>1506</v>
      </c>
      <c r="I91" s="129">
        <f t="shared" si="3"/>
        <v>1</v>
      </c>
      <c r="J91" s="130">
        <f t="shared" si="4"/>
        <v>1</v>
      </c>
    </row>
    <row r="92" spans="1:10" s="56" customFormat="1" ht="63.75" x14ac:dyDescent="0.2">
      <c r="A92" s="88" t="s">
        <v>467</v>
      </c>
      <c r="B92" s="92" t="s">
        <v>468</v>
      </c>
      <c r="C92" s="83"/>
      <c r="D92" s="121"/>
      <c r="E92" s="121"/>
      <c r="F92" s="125"/>
      <c r="G92" s="111"/>
      <c r="H92" s="111"/>
      <c r="I92" s="129"/>
      <c r="J92" s="130"/>
    </row>
    <row r="93" spans="1:10" s="56" customFormat="1" ht="132.75" customHeight="1" x14ac:dyDescent="0.2">
      <c r="A93" s="88" t="s">
        <v>469</v>
      </c>
      <c r="B93" s="82" t="s">
        <v>470</v>
      </c>
      <c r="C93" s="83" t="s">
        <v>471</v>
      </c>
      <c r="D93" s="121" t="s">
        <v>472</v>
      </c>
      <c r="E93" s="121" t="s">
        <v>472</v>
      </c>
      <c r="F93" s="125">
        <f t="shared" si="5"/>
        <v>1</v>
      </c>
      <c r="G93" s="111">
        <v>2496</v>
      </c>
      <c r="H93" s="111">
        <v>2496</v>
      </c>
      <c r="I93" s="129">
        <f t="shared" si="3"/>
        <v>1</v>
      </c>
      <c r="J93" s="130">
        <f t="shared" si="4"/>
        <v>1</v>
      </c>
    </row>
    <row r="94" spans="1:10" s="56" customFormat="1" x14ac:dyDescent="0.2">
      <c r="A94" s="88" t="s">
        <v>473</v>
      </c>
      <c r="B94" s="82" t="s">
        <v>474</v>
      </c>
      <c r="C94" s="83"/>
      <c r="D94" s="121"/>
      <c r="E94" s="121"/>
      <c r="F94" s="125"/>
      <c r="G94" s="111"/>
      <c r="H94" s="111"/>
      <c r="I94" s="129"/>
      <c r="J94" s="130"/>
    </row>
    <row r="95" spans="1:10" s="56" customFormat="1" ht="225.75" customHeight="1" x14ac:dyDescent="0.2">
      <c r="A95" s="88" t="s">
        <v>475</v>
      </c>
      <c r="B95" s="82" t="s">
        <v>476</v>
      </c>
      <c r="C95" s="83" t="s">
        <v>477</v>
      </c>
      <c r="D95" s="121">
        <v>1</v>
      </c>
      <c r="E95" s="121">
        <v>1</v>
      </c>
      <c r="F95" s="125">
        <f t="shared" si="5"/>
        <v>1</v>
      </c>
      <c r="G95" s="111">
        <v>17617.900000000001</v>
      </c>
      <c r="H95" s="111">
        <v>17617.900000000001</v>
      </c>
      <c r="I95" s="129">
        <f t="shared" si="3"/>
        <v>1</v>
      </c>
      <c r="J95" s="130">
        <f t="shared" si="4"/>
        <v>1</v>
      </c>
    </row>
    <row r="96" spans="1:10" s="56" customFormat="1" ht="224.25" customHeight="1" x14ac:dyDescent="0.2">
      <c r="A96" s="88" t="s">
        <v>478</v>
      </c>
      <c r="B96" s="82" t="s">
        <v>479</v>
      </c>
      <c r="C96" s="83" t="s">
        <v>480</v>
      </c>
      <c r="D96" s="121">
        <v>40</v>
      </c>
      <c r="E96" s="121">
        <v>40</v>
      </c>
      <c r="F96" s="125">
        <f t="shared" si="5"/>
        <v>1</v>
      </c>
      <c r="G96" s="111">
        <v>63390.400000000001</v>
      </c>
      <c r="H96" s="111">
        <v>63390.400000000001</v>
      </c>
      <c r="I96" s="129">
        <f t="shared" si="3"/>
        <v>1</v>
      </c>
      <c r="J96" s="130">
        <f t="shared" si="4"/>
        <v>1</v>
      </c>
    </row>
    <row r="97" spans="1:10" s="52" customFormat="1" x14ac:dyDescent="0.2">
      <c r="A97" s="122"/>
      <c r="B97" s="115" t="s">
        <v>481</v>
      </c>
      <c r="C97" s="123"/>
      <c r="D97" s="124"/>
      <c r="E97" s="117"/>
      <c r="F97" s="128">
        <f>(F96+F95+F93+F91+F90+F89+F88+F87+F85+F86)/10</f>
        <v>1</v>
      </c>
      <c r="G97" s="118">
        <f>SUM(G78:G96)</f>
        <v>2476040.4</v>
      </c>
      <c r="H97" s="118">
        <f>SUM(H78:H96)</f>
        <v>2475119.2999999993</v>
      </c>
      <c r="I97" s="128">
        <f>H97/G97</f>
        <v>0.99962799476131303</v>
      </c>
      <c r="J97" s="128">
        <f t="shared" ref="J97" si="6">IF(F97/I97&gt;1,1,F97/I97)</f>
        <v>1</v>
      </c>
    </row>
  </sheetData>
  <mergeCells count="12">
    <mergeCell ref="F7:F8"/>
    <mergeCell ref="G7:H7"/>
    <mergeCell ref="I7:I8"/>
    <mergeCell ref="J7:J8"/>
    <mergeCell ref="A2:J2"/>
    <mergeCell ref="A3:J3"/>
    <mergeCell ref="A4:J4"/>
    <mergeCell ref="A5:J5"/>
    <mergeCell ref="A7:A8"/>
    <mergeCell ref="B7:B8"/>
    <mergeCell ref="C7:C8"/>
    <mergeCell ref="D7:E7"/>
  </mergeCells>
  <pageMargins left="3.937007874015748E-2" right="3.937007874015748E-2" top="0" bottom="0" header="0.31496062992125984" footer="0.31496062992125984"/>
  <pageSetup paperSize="9" scale="82"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K55"/>
  <sheetViews>
    <sheetView view="pageBreakPreview" zoomScaleNormal="65" zoomScaleSheetLayoutView="100" workbookViewId="0">
      <selection activeCell="C53" sqref="C53"/>
    </sheetView>
  </sheetViews>
  <sheetFormatPr defaultRowHeight="15" x14ac:dyDescent="0.25"/>
  <cols>
    <col min="1" max="1" width="5.7109375" style="49" customWidth="1"/>
    <col min="2" max="2" width="57" style="49" customWidth="1"/>
    <col min="3" max="3" width="11.5703125" style="49" customWidth="1"/>
    <col min="4" max="4" width="13.5703125" style="49" customWidth="1"/>
    <col min="5" max="5" width="11.85546875" style="49" customWidth="1"/>
    <col min="6" max="6" width="26.28515625" style="49" customWidth="1"/>
    <col min="7" max="7" width="17.140625" style="49" customWidth="1"/>
    <col min="8" max="8" width="22.5703125" style="49" customWidth="1"/>
    <col min="9" max="9" width="15.42578125" style="49" customWidth="1"/>
    <col min="10" max="10" width="18.140625" style="49" customWidth="1"/>
    <col min="11" max="11" width="18" style="49" customWidth="1"/>
    <col min="12" max="16384" width="9.140625" style="48"/>
  </cols>
  <sheetData>
    <row r="2" spans="1:11" x14ac:dyDescent="0.2">
      <c r="A2" s="65"/>
      <c r="B2" s="192" t="s">
        <v>115</v>
      </c>
      <c r="C2" s="193"/>
      <c r="D2" s="193"/>
      <c r="E2" s="193"/>
      <c r="F2" s="193"/>
      <c r="G2" s="193"/>
      <c r="H2" s="193"/>
      <c r="I2" s="193"/>
      <c r="J2" s="193"/>
      <c r="K2" s="193"/>
    </row>
    <row r="3" spans="1:11" x14ac:dyDescent="0.2">
      <c r="A3" s="65"/>
      <c r="B3" s="192" t="s">
        <v>268</v>
      </c>
      <c r="C3" s="194"/>
      <c r="D3" s="194"/>
      <c r="E3" s="194"/>
      <c r="F3" s="194"/>
      <c r="G3" s="194"/>
      <c r="H3" s="194"/>
      <c r="I3" s="194"/>
      <c r="J3" s="194"/>
      <c r="K3" s="194"/>
    </row>
    <row r="4" spans="1:11" ht="14.25" x14ac:dyDescent="0.2">
      <c r="A4" s="197" t="s">
        <v>117</v>
      </c>
      <c r="B4" s="197"/>
      <c r="C4" s="197"/>
      <c r="D4" s="197"/>
      <c r="E4" s="197"/>
      <c r="F4" s="197"/>
      <c r="G4" s="197"/>
      <c r="H4" s="197"/>
      <c r="I4" s="197"/>
      <c r="J4" s="197"/>
      <c r="K4" s="197"/>
    </row>
    <row r="5" spans="1:11" x14ac:dyDescent="0.2">
      <c r="A5" s="198" t="s">
        <v>2</v>
      </c>
      <c r="B5" s="198"/>
      <c r="C5" s="198"/>
      <c r="D5" s="198"/>
      <c r="E5" s="198"/>
      <c r="F5" s="198"/>
      <c r="G5" s="198"/>
      <c r="H5" s="198"/>
      <c r="I5" s="198"/>
      <c r="J5" s="198"/>
      <c r="K5" s="198"/>
    </row>
    <row r="6" spans="1:11" s="63" customFormat="1" x14ac:dyDescent="0.25">
      <c r="A6" s="67"/>
      <c r="B6" s="66"/>
      <c r="C6" s="64"/>
      <c r="D6" s="196"/>
      <c r="E6" s="196"/>
      <c r="F6" s="196"/>
      <c r="G6" s="196"/>
      <c r="H6" s="196"/>
      <c r="I6" s="64"/>
      <c r="J6" s="64"/>
      <c r="K6" s="81"/>
    </row>
    <row r="7" spans="1:11" s="62" customFormat="1" ht="32.25" customHeight="1" x14ac:dyDescent="0.2">
      <c r="A7" s="195"/>
      <c r="B7" s="195" t="s">
        <v>5</v>
      </c>
      <c r="C7" s="195" t="s">
        <v>267</v>
      </c>
      <c r="D7" s="195" t="s">
        <v>7</v>
      </c>
      <c r="E7" s="195"/>
      <c r="F7" s="195" t="s">
        <v>266</v>
      </c>
      <c r="G7" s="195" t="s">
        <v>265</v>
      </c>
      <c r="H7" s="190" t="s">
        <v>264</v>
      </c>
      <c r="I7" s="190" t="s">
        <v>263</v>
      </c>
      <c r="J7" s="190" t="s">
        <v>262</v>
      </c>
      <c r="K7" s="195" t="s">
        <v>261</v>
      </c>
    </row>
    <row r="8" spans="1:11" s="62" customFormat="1" ht="103.5" customHeight="1" x14ac:dyDescent="0.2">
      <c r="A8" s="195"/>
      <c r="B8" s="195"/>
      <c r="C8" s="195"/>
      <c r="D8" s="61" t="s">
        <v>260</v>
      </c>
      <c r="E8" s="61" t="s">
        <v>259</v>
      </c>
      <c r="F8" s="195"/>
      <c r="G8" s="195"/>
      <c r="H8" s="191"/>
      <c r="I8" s="191"/>
      <c r="J8" s="191"/>
      <c r="K8" s="195"/>
    </row>
    <row r="9" spans="1:11" s="62" customFormat="1" ht="14.25" x14ac:dyDescent="0.2">
      <c r="A9" s="61">
        <v>1</v>
      </c>
      <c r="B9" s="61">
        <v>2</v>
      </c>
      <c r="C9" s="61">
        <v>3</v>
      </c>
      <c r="D9" s="61">
        <v>4</v>
      </c>
      <c r="E9" s="61">
        <v>5</v>
      </c>
      <c r="F9" s="61">
        <v>6</v>
      </c>
      <c r="G9" s="61">
        <v>7</v>
      </c>
      <c r="H9" s="80">
        <v>8</v>
      </c>
      <c r="I9" s="80">
        <v>9</v>
      </c>
      <c r="J9" s="80">
        <v>10</v>
      </c>
      <c r="K9" s="79">
        <v>11</v>
      </c>
    </row>
    <row r="10" spans="1:11" s="62" customFormat="1" ht="14.25" x14ac:dyDescent="0.2">
      <c r="A10" s="199" t="s">
        <v>117</v>
      </c>
      <c r="B10" s="200"/>
      <c r="C10" s="200"/>
      <c r="D10" s="200"/>
      <c r="E10" s="200"/>
      <c r="F10" s="200"/>
      <c r="G10" s="200"/>
      <c r="H10" s="200"/>
      <c r="I10" s="200"/>
      <c r="J10" s="200"/>
      <c r="K10" s="201"/>
    </row>
    <row r="11" spans="1:11" s="62" customFormat="1" ht="45" x14ac:dyDescent="0.2">
      <c r="A11" s="59">
        <v>1</v>
      </c>
      <c r="B11" s="72" t="str">
        <f>'Приложение 14'!B13</f>
        <v>Доля выпускников государственных (муниципальных) общеобразовательных организаций, не получивших аттестат о среднем общем образовании</v>
      </c>
      <c r="C11" s="132" t="str">
        <f>'Приложение 14'!C13</f>
        <v>%</v>
      </c>
      <c r="D11" s="132">
        <f>'Приложение 14'!D13</f>
        <v>1.5</v>
      </c>
      <c r="E11" s="132">
        <f>'Приложение 14'!E13</f>
        <v>0.8</v>
      </c>
      <c r="F11" s="133" t="s">
        <v>492</v>
      </c>
      <c r="G11" s="132" t="s">
        <v>492</v>
      </c>
      <c r="H11" s="133">
        <f>IF(D11/E11&gt;1,1,E11/D11)</f>
        <v>1</v>
      </c>
      <c r="I11" s="132" t="s">
        <v>492</v>
      </c>
      <c r="J11" s="132" t="s">
        <v>492</v>
      </c>
      <c r="K11" s="132" t="s">
        <v>492</v>
      </c>
    </row>
    <row r="12" spans="1:11" s="62" customFormat="1" ht="75" x14ac:dyDescent="0.2">
      <c r="A12" s="59">
        <v>2</v>
      </c>
      <c r="B12" s="72" t="str">
        <f>'Приложение 14'!B14</f>
        <v>Доля государственных (муниципальных) образовательных организаций, реализующих программы общего образования, имеющих физкультурный зал, в общей численности государственных (муниципальных) образовательных организаций, реализующих программы общего образования</v>
      </c>
      <c r="C12" s="132" t="str">
        <f>'Приложение 14'!C14</f>
        <v>%</v>
      </c>
      <c r="D12" s="132">
        <f>'Приложение 14'!D14</f>
        <v>75</v>
      </c>
      <c r="E12" s="132">
        <f>'Приложение 14'!E14</f>
        <v>75</v>
      </c>
      <c r="F12" s="133" t="s">
        <v>492</v>
      </c>
      <c r="G12" s="132" t="s">
        <v>492</v>
      </c>
      <c r="H12" s="133">
        <f t="shared" ref="H12:H14" si="0">IF(E12/D12&gt;1,1,E12/D12)</f>
        <v>1</v>
      </c>
      <c r="I12" s="132" t="s">
        <v>492</v>
      </c>
      <c r="J12" s="132" t="s">
        <v>492</v>
      </c>
      <c r="K12" s="132" t="s">
        <v>492</v>
      </c>
    </row>
    <row r="13" spans="1:11" s="62" customFormat="1" ht="75" x14ac:dyDescent="0.2">
      <c r="A13" s="59">
        <v>3</v>
      </c>
      <c r="B13" s="72" t="str">
        <f>'Приложение 14'!B15</f>
        <v>Доля обучающихся в государственных (муниципальных) общеобразовательных организациях, занимающихся во вторую смену, в общей численности обучающихся в государственных (муниципальных) общеобразовательных организациях</v>
      </c>
      <c r="C13" s="132" t="str">
        <f>'Приложение 14'!C15</f>
        <v>%</v>
      </c>
      <c r="D13" s="132">
        <f>'Приложение 14'!D15</f>
        <v>6.3</v>
      </c>
      <c r="E13" s="132">
        <f>'Приложение 14'!E15</f>
        <v>6.3</v>
      </c>
      <c r="F13" s="133" t="s">
        <v>492</v>
      </c>
      <c r="G13" s="132" t="s">
        <v>492</v>
      </c>
      <c r="H13" s="133">
        <f t="shared" si="0"/>
        <v>1</v>
      </c>
      <c r="I13" s="132" t="s">
        <v>492</v>
      </c>
      <c r="J13" s="132" t="s">
        <v>492</v>
      </c>
      <c r="K13" s="132" t="s">
        <v>492</v>
      </c>
    </row>
    <row r="14" spans="1:11" s="62" customFormat="1" ht="90" x14ac:dyDescent="0.2">
      <c r="A14" s="59">
        <v>4</v>
      </c>
      <c r="B14" s="72" t="str">
        <f>'Приложение 14'!B16</f>
        <v>Доля численности обучающихся в государственных (муниципальных) общеобразовательных организациях, которым предоставлена возможность обучаться в соответствии с основными современными требованиями, в общей численности обучающихся государственных (муниципальных) общеобразовательных организациях</v>
      </c>
      <c r="C14" s="132" t="str">
        <f>'Приложение 14'!C16</f>
        <v>%</v>
      </c>
      <c r="D14" s="132">
        <f>'Приложение 14'!D16</f>
        <v>100</v>
      </c>
      <c r="E14" s="132">
        <f>'Приложение 14'!E16</f>
        <v>100</v>
      </c>
      <c r="F14" s="133" t="s">
        <v>492</v>
      </c>
      <c r="G14" s="132" t="s">
        <v>492</v>
      </c>
      <c r="H14" s="133">
        <f t="shared" si="0"/>
        <v>1</v>
      </c>
      <c r="I14" s="132" t="s">
        <v>492</v>
      </c>
      <c r="J14" s="132" t="s">
        <v>492</v>
      </c>
      <c r="K14" s="132" t="s">
        <v>492</v>
      </c>
    </row>
    <row r="15" spans="1:11" s="62" customFormat="1" ht="106.5" customHeight="1" x14ac:dyDescent="0.2">
      <c r="A15" s="59">
        <v>5</v>
      </c>
      <c r="B15" s="72" t="str">
        <f>'Приложение 14'!B17</f>
        <v>Удельный вес численности выпускников, трудоустроившихся в течение календарного года, следующего за годом выпуска, по полученной специальности (профессии) в общей численности выпускников государственных профессиональных образовательных организаций, обучавшихся по очной форме по образовательным программам среднего профессионального образования</v>
      </c>
      <c r="C15" s="132" t="str">
        <f>'Приложение 14'!C17</f>
        <v>%</v>
      </c>
      <c r="D15" s="132">
        <f>'Приложение 14'!D17</f>
        <v>62.5</v>
      </c>
      <c r="E15" s="132">
        <f>'Приложение 14'!E17</f>
        <v>70.3</v>
      </c>
      <c r="F15" s="133" t="s">
        <v>492</v>
      </c>
      <c r="G15" s="132" t="s">
        <v>492</v>
      </c>
      <c r="H15" s="133">
        <f>IF(E15/D15&gt;1,1,E15/D15)</f>
        <v>1</v>
      </c>
      <c r="I15" s="132" t="s">
        <v>492</v>
      </c>
      <c r="J15" s="132" t="s">
        <v>492</v>
      </c>
      <c r="K15" s="132" t="s">
        <v>492</v>
      </c>
    </row>
    <row r="16" spans="1:11" s="78" customFormat="1" ht="14.25" x14ac:dyDescent="0.2">
      <c r="A16" s="57"/>
      <c r="B16" s="71" t="s">
        <v>258</v>
      </c>
      <c r="C16" s="57"/>
      <c r="D16" s="57"/>
      <c r="E16" s="57"/>
      <c r="F16" s="70"/>
      <c r="G16" s="57"/>
      <c r="H16" s="70">
        <f>(H15+H14+H13+H12+H11)/5</f>
        <v>1</v>
      </c>
      <c r="I16" s="58">
        <f>I34+I47+I55</f>
        <v>21272051.800000001</v>
      </c>
      <c r="J16" s="74">
        <f>J34+J47+J55</f>
        <v>0.99999999999999989</v>
      </c>
      <c r="K16" s="70">
        <f>0.5*H16+0.5*(G34*J34+G47*J47+G55*J55)</f>
        <v>0.99110092445472098</v>
      </c>
    </row>
    <row r="17" spans="1:11" s="50" customFormat="1" ht="14.25" x14ac:dyDescent="0.2">
      <c r="A17" s="189" t="s">
        <v>159</v>
      </c>
      <c r="B17" s="189"/>
      <c r="C17" s="189"/>
      <c r="D17" s="189"/>
      <c r="E17" s="189"/>
      <c r="F17" s="189"/>
      <c r="G17" s="189"/>
      <c r="H17" s="189"/>
      <c r="I17" s="189"/>
      <c r="J17" s="189"/>
      <c r="K17" s="189"/>
    </row>
    <row r="18" spans="1:11" s="50" customFormat="1" ht="93.75" customHeight="1" x14ac:dyDescent="0.2">
      <c r="A18" s="51">
        <v>1</v>
      </c>
      <c r="B18" s="72" t="str">
        <f>'Приложение 14'!B19</f>
        <v>Доля детей с ограниченными возможностями здоровья и детей-инвалидов, которым созданы условия для получения качественного общего образования (в том числе с использованием дистанционных образовательных технологий), в общей численности детей с ограниченными возможностями здоровья и детей-инвалидов школьного возраста</v>
      </c>
      <c r="C18" s="132" t="str">
        <f>'Приложение 14'!C19</f>
        <v>%</v>
      </c>
      <c r="D18" s="132">
        <f>'Приложение 14'!D19</f>
        <v>100</v>
      </c>
      <c r="E18" s="132">
        <f>'Приложение 14'!E19</f>
        <v>100</v>
      </c>
      <c r="F18" s="133">
        <f>IF(E18/D18&gt;1,1,E18/D18)</f>
        <v>1</v>
      </c>
      <c r="G18" s="133" t="s">
        <v>492</v>
      </c>
      <c r="H18" s="133" t="s">
        <v>492</v>
      </c>
      <c r="I18" s="133" t="s">
        <v>492</v>
      </c>
      <c r="J18" s="133" t="s">
        <v>492</v>
      </c>
      <c r="K18" s="133" t="s">
        <v>492</v>
      </c>
    </row>
    <row r="19" spans="1:11" s="50" customFormat="1" ht="45" x14ac:dyDescent="0.2">
      <c r="A19" s="51">
        <v>2</v>
      </c>
      <c r="B19" s="72" t="str">
        <f>'Приложение 14'!B20</f>
        <v>Доля обучающихся в общеобразовательных организациях, занимающихся в одну смену, в общей численности обучающихся в общеобразовательных организациях</v>
      </c>
      <c r="C19" s="132" t="str">
        <f>'Приложение 14'!C20</f>
        <v>%</v>
      </c>
      <c r="D19" s="132">
        <f>'Приложение 14'!D20</f>
        <v>93.7</v>
      </c>
      <c r="E19" s="132">
        <f>'Приложение 14'!E20</f>
        <v>93.7</v>
      </c>
      <c r="F19" s="133">
        <f t="shared" ref="F19:F33" si="1">IF(E19/D19&gt;1,1,E19/D19)</f>
        <v>1</v>
      </c>
      <c r="G19" s="133" t="s">
        <v>492</v>
      </c>
      <c r="H19" s="133" t="s">
        <v>492</v>
      </c>
      <c r="I19" s="133" t="s">
        <v>492</v>
      </c>
      <c r="J19" s="133" t="s">
        <v>492</v>
      </c>
      <c r="K19" s="133" t="s">
        <v>492</v>
      </c>
    </row>
    <row r="20" spans="1:11" s="50" customFormat="1" ht="45" x14ac:dyDescent="0.2">
      <c r="A20" s="51">
        <v>3</v>
      </c>
      <c r="B20" s="72" t="str">
        <f>'Приложение 14'!B21</f>
        <v>Удельный вес численности обучающихся, занимающихся в третью смену, в общей численности обучающихся общеобразовательных организаций</v>
      </c>
      <c r="C20" s="132" t="str">
        <f>'Приложение 14'!C21</f>
        <v>%</v>
      </c>
      <c r="D20" s="132">
        <f>'Приложение 14'!D21</f>
        <v>0</v>
      </c>
      <c r="E20" s="132">
        <f>'Приложение 14'!E21</f>
        <v>0</v>
      </c>
      <c r="F20" s="133">
        <v>1</v>
      </c>
      <c r="G20" s="133" t="s">
        <v>492</v>
      </c>
      <c r="H20" s="133" t="s">
        <v>492</v>
      </c>
      <c r="I20" s="133" t="s">
        <v>492</v>
      </c>
      <c r="J20" s="133" t="s">
        <v>492</v>
      </c>
      <c r="K20" s="133" t="s">
        <v>492</v>
      </c>
    </row>
    <row r="21" spans="1:11" s="50" customFormat="1" ht="30" x14ac:dyDescent="0.2">
      <c r="A21" s="51">
        <v>4</v>
      </c>
      <c r="B21" s="72" t="str">
        <f>'Приложение 14'!B22</f>
        <v>Количество новых мест в общеобразовательных организациях субъектов Российской Федерации</v>
      </c>
      <c r="C21" s="132" t="str">
        <f>'Приложение 14'!C22</f>
        <v>Ед.</v>
      </c>
      <c r="D21" s="132">
        <f>'Приложение 14'!D22</f>
        <v>375</v>
      </c>
      <c r="E21" s="132">
        <f>'Приложение 14'!E22</f>
        <v>375</v>
      </c>
      <c r="F21" s="133">
        <f t="shared" si="1"/>
        <v>1</v>
      </c>
      <c r="G21" s="133" t="s">
        <v>492</v>
      </c>
      <c r="H21" s="133" t="s">
        <v>492</v>
      </c>
      <c r="I21" s="133" t="s">
        <v>492</v>
      </c>
      <c r="J21" s="133" t="s">
        <v>492</v>
      </c>
      <c r="K21" s="133" t="s">
        <v>492</v>
      </c>
    </row>
    <row r="22" spans="1:11" s="50" customFormat="1" ht="75" x14ac:dyDescent="0.2">
      <c r="A22" s="51">
        <v>5</v>
      </c>
      <c r="B22" s="72" t="str">
        <f>'Приложение 14'!B23</f>
        <v>Численность воспитанников в возрасте до трех лет, посещающих государственные и муниципальные организации, осуществляющие образовательную деятельность по образовательным программам дошкольного образования, присмотр и уход</v>
      </c>
      <c r="C22" s="132" t="str">
        <f>'Приложение 14'!C23</f>
        <v>Человек</v>
      </c>
      <c r="D22" s="132">
        <f>'Приложение 14'!D23</f>
        <v>9300</v>
      </c>
      <c r="E22" s="132">
        <f>'Приложение 14'!E23</f>
        <v>9200</v>
      </c>
      <c r="F22" s="133">
        <f t="shared" si="1"/>
        <v>0.989247311827957</v>
      </c>
      <c r="G22" s="133" t="s">
        <v>492</v>
      </c>
      <c r="H22" s="133" t="s">
        <v>492</v>
      </c>
      <c r="I22" s="133" t="s">
        <v>492</v>
      </c>
      <c r="J22" s="133" t="s">
        <v>492</v>
      </c>
      <c r="K22" s="133" t="s">
        <v>492</v>
      </c>
    </row>
    <row r="23" spans="1:11" s="50" customFormat="1" ht="60" x14ac:dyDescent="0.2">
      <c r="A23" s="51">
        <v>6</v>
      </c>
      <c r="B23" s="72" t="str">
        <f>'Приложение 14'!B24</f>
        <v>Численность воспитанников в возрасте до трех лет, посещающих частные организации, осуществляющие образовательную деятельность по образовательным программам дошкольного образования, присмотр и уход</v>
      </c>
      <c r="C23" s="132" t="str">
        <f>'Приложение 14'!C24</f>
        <v>Человек</v>
      </c>
      <c r="D23" s="132">
        <f>'Приложение 14'!D24</f>
        <v>100</v>
      </c>
      <c r="E23" s="132">
        <f>'Приложение 14'!E24</f>
        <v>100</v>
      </c>
      <c r="F23" s="133">
        <f t="shared" si="1"/>
        <v>1</v>
      </c>
      <c r="G23" s="133" t="s">
        <v>492</v>
      </c>
      <c r="H23" s="133" t="s">
        <v>492</v>
      </c>
      <c r="I23" s="133" t="s">
        <v>492</v>
      </c>
      <c r="J23" s="133" t="s">
        <v>492</v>
      </c>
      <c r="K23" s="133" t="s">
        <v>492</v>
      </c>
    </row>
    <row r="24" spans="1:11" s="50" customFormat="1" ht="60" x14ac:dyDescent="0.2">
      <c r="A24" s="51">
        <v>7</v>
      </c>
      <c r="B24" s="72" t="str">
        <f>'Приложение 14'!B25</f>
        <v>Доступность дошкольного образования для детей в возрасте от полутора до трех лет (при условии сохранения 100% доступности дошкольного образования для детей в возрасте от трех до семи лет)</v>
      </c>
      <c r="C24" s="132" t="str">
        <f>'Приложение 14'!C25</f>
        <v>%</v>
      </c>
      <c r="D24" s="132">
        <f>'Приложение 14'!D25</f>
        <v>99.67</v>
      </c>
      <c r="E24" s="132">
        <f>'Приложение 14'!E25</f>
        <v>98.81</v>
      </c>
      <c r="F24" s="133">
        <f t="shared" si="1"/>
        <v>0.99137152603591849</v>
      </c>
      <c r="G24" s="133" t="s">
        <v>492</v>
      </c>
      <c r="H24" s="133" t="s">
        <v>492</v>
      </c>
      <c r="I24" s="133" t="s">
        <v>492</v>
      </c>
      <c r="J24" s="133" t="s">
        <v>492</v>
      </c>
      <c r="K24" s="133" t="s">
        <v>492</v>
      </c>
    </row>
    <row r="25" spans="1:11" s="50" customFormat="1" ht="90" x14ac:dyDescent="0.2">
      <c r="A25" s="51">
        <v>8</v>
      </c>
      <c r="B25" s="72" t="str">
        <f>'Приложение 14'!B26</f>
        <v>Количество услуг психолого-педагогической, методической и консультативной помощи родителям (законным представителям) детей, а также гражданам, желающим принять на воспитание в свои семьи детей, оставшихся без попечения родителей, в том числе с привлечением некоммерческих организаций</v>
      </c>
      <c r="C25" s="132" t="str">
        <f>'Приложение 14'!C26</f>
        <v>Миллион единиц</v>
      </c>
      <c r="D25" s="132">
        <f>'Приложение 14'!D26</f>
        <v>0.1883</v>
      </c>
      <c r="E25" s="132">
        <f>'Приложение 14'!E26</f>
        <v>0.1883</v>
      </c>
      <c r="F25" s="133">
        <f t="shared" si="1"/>
        <v>1</v>
      </c>
      <c r="G25" s="133" t="s">
        <v>492</v>
      </c>
      <c r="H25" s="133" t="s">
        <v>492</v>
      </c>
      <c r="I25" s="133" t="s">
        <v>492</v>
      </c>
      <c r="J25" s="133" t="s">
        <v>492</v>
      </c>
      <c r="K25" s="133" t="s">
        <v>492</v>
      </c>
    </row>
    <row r="26" spans="1:11" s="50" customFormat="1" ht="75" x14ac:dyDescent="0.2">
      <c r="A26" s="51">
        <v>9</v>
      </c>
      <c r="B26" s="72" t="str">
        <f>'Приложение 14'!B27</f>
        <v>Число общеобразовательных организаций, расположенных в сельской местности и малых городах, обновивших материально-техническую базу для реализации основных и дополнительных общеобразовательных программ цифрового, естественно-научного и гуманитарного профилей</v>
      </c>
      <c r="C26" s="132" t="str">
        <f>'Приложение 14'!C27</f>
        <v>Тысяча единиц</v>
      </c>
      <c r="D26" s="132">
        <f>'Приложение 14'!D27</f>
        <v>7.8E-2</v>
      </c>
      <c r="E26" s="132">
        <f>'Приложение 14'!E27</f>
        <v>7.8E-2</v>
      </c>
      <c r="F26" s="133">
        <f t="shared" si="1"/>
        <v>1</v>
      </c>
      <c r="G26" s="133" t="s">
        <v>492</v>
      </c>
      <c r="H26" s="133" t="s">
        <v>492</v>
      </c>
      <c r="I26" s="133" t="s">
        <v>492</v>
      </c>
      <c r="J26" s="133" t="s">
        <v>492</v>
      </c>
      <c r="K26" s="133" t="s">
        <v>492</v>
      </c>
    </row>
    <row r="27" spans="1:11" s="50" customFormat="1" ht="45" x14ac:dyDescent="0.2">
      <c r="A27" s="51">
        <v>10</v>
      </c>
      <c r="B27" s="72" t="str">
        <f>'Приложение 14'!B28</f>
        <v>Численность обучающихся, охваченных основными и дополнительными общеобразовательными программами цифрового, естественно-научного и гуманитарного профилей</v>
      </c>
      <c r="C27" s="132" t="str">
        <f>'Приложение 14'!C28</f>
        <v>Тысяча единиц</v>
      </c>
      <c r="D27" s="132">
        <f>'Приложение 14'!D28</f>
        <v>2.1</v>
      </c>
      <c r="E27" s="132">
        <f>'Приложение 14'!E28</f>
        <v>2.1</v>
      </c>
      <c r="F27" s="133">
        <f t="shared" si="1"/>
        <v>1</v>
      </c>
      <c r="G27" s="133" t="s">
        <v>492</v>
      </c>
      <c r="H27" s="133" t="s">
        <v>492</v>
      </c>
      <c r="I27" s="133" t="s">
        <v>492</v>
      </c>
      <c r="J27" s="133" t="s">
        <v>492</v>
      </c>
      <c r="K27" s="133" t="s">
        <v>492</v>
      </c>
    </row>
    <row r="28" spans="1:11" s="50" customFormat="1" ht="30" x14ac:dyDescent="0.2">
      <c r="A28" s="51">
        <v>11</v>
      </c>
      <c r="B28" s="72" t="str">
        <f>'Приложение 14'!B29</f>
        <v>Доля детей в возрасте от 5 до 18 лет, охваченных дополнительным образованием</v>
      </c>
      <c r="C28" s="132" t="str">
        <f>'Приложение 14'!C29</f>
        <v>%</v>
      </c>
      <c r="D28" s="132">
        <f>'Приложение 14'!D29</f>
        <v>77</v>
      </c>
      <c r="E28" s="132">
        <f>'Приложение 14'!E29</f>
        <v>80.44</v>
      </c>
      <c r="F28" s="133">
        <f t="shared" si="1"/>
        <v>1</v>
      </c>
      <c r="G28" s="133" t="s">
        <v>492</v>
      </c>
      <c r="H28" s="133" t="s">
        <v>492</v>
      </c>
      <c r="I28" s="133" t="s">
        <v>492</v>
      </c>
      <c r="J28" s="133" t="s">
        <v>492</v>
      </c>
      <c r="K28" s="133" t="s">
        <v>492</v>
      </c>
    </row>
    <row r="29" spans="1:11" s="50" customFormat="1" ht="75" x14ac:dyDescent="0.2">
      <c r="A29" s="51">
        <v>12</v>
      </c>
      <c r="B29" s="72" t="str">
        <f>'Приложение 14'!B30</f>
        <v>Число участников открытых онлайн-уроков, реализуемых с учетом опыта цикла открытых уроков "Проектория", "Уроки настоящего" или иных аналогичных по возможностям, функциям и результатам проектов, направленных на раннюю профориентацию</v>
      </c>
      <c r="C29" s="132" t="str">
        <f>'Приложение 14'!C30</f>
        <v>Миллион человек</v>
      </c>
      <c r="D29" s="132">
        <f>'Приложение 14'!D30</f>
        <v>3.85E-2</v>
      </c>
      <c r="E29" s="132">
        <f>'Приложение 14'!E30</f>
        <v>0.105876</v>
      </c>
      <c r="F29" s="133">
        <f t="shared" si="1"/>
        <v>1</v>
      </c>
      <c r="G29" s="133" t="s">
        <v>492</v>
      </c>
      <c r="H29" s="133" t="s">
        <v>492</v>
      </c>
      <c r="I29" s="133" t="s">
        <v>492</v>
      </c>
      <c r="J29" s="133" t="s">
        <v>492</v>
      </c>
      <c r="K29" s="133" t="s">
        <v>492</v>
      </c>
    </row>
    <row r="30" spans="1:11" s="50" customFormat="1" ht="60" x14ac:dyDescent="0.2">
      <c r="A30" s="51">
        <v>13</v>
      </c>
      <c r="B30" s="72" t="str">
        <f>'Приложение 14'!B31</f>
        <v>Число региональных центров выявления, поддержки и развития способностей и талантов у детей и молодежи, создаваемых и реализующих программы с учетом опыта Образовательного фонда "Талант и успех".</v>
      </c>
      <c r="C30" s="132" t="str">
        <f>'Приложение 14'!C31</f>
        <v>Единица</v>
      </c>
      <c r="D30" s="132">
        <f>'Приложение 14'!D31</f>
        <v>1</v>
      </c>
      <c r="E30" s="132">
        <f>'Приложение 14'!E31</f>
        <v>1</v>
      </c>
      <c r="F30" s="133">
        <f t="shared" si="1"/>
        <v>1</v>
      </c>
      <c r="G30" s="133" t="s">
        <v>492</v>
      </c>
      <c r="H30" s="133" t="s">
        <v>492</v>
      </c>
      <c r="I30" s="133" t="s">
        <v>492</v>
      </c>
      <c r="J30" s="133" t="s">
        <v>492</v>
      </c>
      <c r="K30" s="133" t="s">
        <v>492</v>
      </c>
    </row>
    <row r="31" spans="1:11" s="50" customFormat="1" ht="60" x14ac:dyDescent="0.2">
      <c r="A31" s="51">
        <v>14</v>
      </c>
      <c r="B31" s="72" t="str">
        <f>'Приложение 14'!B32</f>
        <v>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"IT-куб"</v>
      </c>
      <c r="C31" s="132" t="str">
        <f>'Приложение 14'!C32</f>
        <v>%</v>
      </c>
      <c r="D31" s="132">
        <f>'Приложение 14'!D32</f>
        <v>10</v>
      </c>
      <c r="E31" s="132">
        <f>'Приложение 14'!E32</f>
        <v>14.21</v>
      </c>
      <c r="F31" s="133">
        <f t="shared" si="1"/>
        <v>1</v>
      </c>
      <c r="G31" s="133" t="s">
        <v>492</v>
      </c>
      <c r="H31" s="133" t="s">
        <v>492</v>
      </c>
      <c r="I31" s="133" t="s">
        <v>492</v>
      </c>
      <c r="J31" s="133" t="s">
        <v>492</v>
      </c>
      <c r="K31" s="133" t="s">
        <v>492</v>
      </c>
    </row>
    <row r="32" spans="1:11" s="50" customFormat="1" ht="75" x14ac:dyDescent="0.2">
      <c r="A32" s="51">
        <v>15</v>
      </c>
      <c r="B32" s="72" t="str">
        <f>'Приложение 14'!B33</f>
        <v>Доля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v>
      </c>
      <c r="C32" s="132" t="str">
        <f>'Приложение 14'!C33</f>
        <v>%</v>
      </c>
      <c r="D32" s="132">
        <f>'Приложение 14'!D33</f>
        <v>30</v>
      </c>
      <c r="E32" s="132">
        <f>'Приложение 14'!E33</f>
        <v>104.65</v>
      </c>
      <c r="F32" s="133">
        <f t="shared" si="1"/>
        <v>1</v>
      </c>
      <c r="G32" s="133" t="s">
        <v>492</v>
      </c>
      <c r="H32" s="133" t="s">
        <v>492</v>
      </c>
      <c r="I32" s="133" t="s">
        <v>492</v>
      </c>
      <c r="J32" s="133" t="s">
        <v>492</v>
      </c>
      <c r="K32" s="133" t="s">
        <v>492</v>
      </c>
    </row>
    <row r="33" spans="1:11" s="50" customFormat="1" ht="75" x14ac:dyDescent="0.2">
      <c r="A33" s="51">
        <v>16</v>
      </c>
      <c r="B33" s="72" t="str">
        <f>'Приложение 14'!B34</f>
        <v>Число детей, получивших рекомендации по построению индивидуального учебного плана в соответствии с выбранными профессиональными компетенциями (профессиональными областями деятельности), в том числе по итогам участия в проекте "Билет в будущее"</v>
      </c>
      <c r="C33" s="132" t="str">
        <f>'Приложение 14'!C34</f>
        <v>Тысяча человек</v>
      </c>
      <c r="D33" s="132">
        <f>'Приложение 14'!D34</f>
        <v>5.2850000000000001</v>
      </c>
      <c r="E33" s="132">
        <f>'Приложение 14'!E34</f>
        <v>8.5809999999999995</v>
      </c>
      <c r="F33" s="133">
        <f t="shared" si="1"/>
        <v>1</v>
      </c>
      <c r="G33" s="133" t="s">
        <v>492</v>
      </c>
      <c r="H33" s="133" t="s">
        <v>492</v>
      </c>
      <c r="I33" s="133" t="s">
        <v>492</v>
      </c>
      <c r="J33" s="133" t="s">
        <v>492</v>
      </c>
      <c r="K33" s="133" t="s">
        <v>492</v>
      </c>
    </row>
    <row r="34" spans="1:11" s="52" customFormat="1" x14ac:dyDescent="0.2">
      <c r="A34" s="53"/>
      <c r="B34" s="71" t="s">
        <v>257</v>
      </c>
      <c r="C34" s="53"/>
      <c r="D34" s="77"/>
      <c r="E34" s="54"/>
      <c r="F34" s="74">
        <f>(F33+F32+F31+F30+F29+F28+F27+F26+F25+F24+F23+F22+F21+F20+F19+F18)/16</f>
        <v>0.99878867736649224</v>
      </c>
      <c r="G34" s="74">
        <f>F34*Мероприятия!J60</f>
        <v>0.97775554403622356</v>
      </c>
      <c r="H34" s="70" t="s">
        <v>492</v>
      </c>
      <c r="I34" s="74">
        <f>Мероприятия!H60</f>
        <v>17020114.699999999</v>
      </c>
      <c r="J34" s="74">
        <f>I34/I16</f>
        <v>0.80011626805083269</v>
      </c>
      <c r="K34" s="76" t="s">
        <v>492</v>
      </c>
    </row>
    <row r="35" spans="1:11" s="50" customFormat="1" ht="14.25" x14ac:dyDescent="0.2">
      <c r="A35" s="189" t="s">
        <v>203</v>
      </c>
      <c r="B35" s="189"/>
      <c r="C35" s="189"/>
      <c r="D35" s="189"/>
      <c r="E35" s="189"/>
      <c r="F35" s="189"/>
      <c r="G35" s="189"/>
      <c r="H35" s="189"/>
      <c r="I35" s="189"/>
      <c r="J35" s="189"/>
      <c r="K35" s="189"/>
    </row>
    <row r="36" spans="1:11" s="50" customFormat="1" ht="60" x14ac:dyDescent="0.2">
      <c r="A36" s="51">
        <v>1</v>
      </c>
      <c r="B36" s="72" t="str">
        <f>'Приложение 14'!B36</f>
        <v>Удельный вес педагогических работников, результативно прошедших процедуру аттестации на квалификационную категорию, от общей численности педагогических работников, подавших заявление на аттестацию</v>
      </c>
      <c r="C36" s="134" t="str">
        <f>'Приложение 14'!C36</f>
        <v>%</v>
      </c>
      <c r="D36" s="134">
        <f>'Приложение 14'!D36</f>
        <v>93</v>
      </c>
      <c r="E36" s="134">
        <f>'Приложение 14'!E36</f>
        <v>93</v>
      </c>
      <c r="F36" s="133">
        <f t="shared" ref="F36:F46" si="2">IF(E36/D36&gt;1,1,E36/D36)</f>
        <v>1</v>
      </c>
      <c r="G36" s="59" t="s">
        <v>492</v>
      </c>
      <c r="H36" s="68" t="s">
        <v>492</v>
      </c>
      <c r="I36" s="59" t="s">
        <v>492</v>
      </c>
      <c r="J36" s="59" t="s">
        <v>492</v>
      </c>
      <c r="K36" s="59" t="s">
        <v>492</v>
      </c>
    </row>
    <row r="37" spans="1:11" s="50" customFormat="1" ht="75" x14ac:dyDescent="0.2">
      <c r="A37" s="69">
        <v>2</v>
      </c>
      <c r="B37" s="72" t="str">
        <f>'Приложение 14'!B37</f>
        <v>Доля занятого населения в возрасте от 25 до 65 лет, прошедшего повышение квалификации и (или) профессиональную подготовку, в общей численности занятого в экономике населения этой возрастной группы, ежегодно</v>
      </c>
      <c r="C37" s="134" t="str">
        <f>'Приложение 14'!C37</f>
        <v>%</v>
      </c>
      <c r="D37" s="134">
        <f>'Приложение 14'!D37</f>
        <v>37</v>
      </c>
      <c r="E37" s="134">
        <f>'Приложение 14'!E37</f>
        <v>37</v>
      </c>
      <c r="F37" s="133">
        <f t="shared" si="2"/>
        <v>1</v>
      </c>
      <c r="G37" s="59" t="s">
        <v>492</v>
      </c>
      <c r="H37" s="68" t="s">
        <v>492</v>
      </c>
      <c r="I37" s="59" t="s">
        <v>492</v>
      </c>
      <c r="J37" s="59" t="s">
        <v>492</v>
      </c>
      <c r="K37" s="59" t="s">
        <v>492</v>
      </c>
    </row>
    <row r="38" spans="1:11" s="50" customFormat="1" ht="135" x14ac:dyDescent="0.2">
      <c r="A38" s="69">
        <v>3</v>
      </c>
      <c r="B38" s="72" t="str">
        <f>'Приложение 14'!B38</f>
        <v>Доля студентов профессиональных образовательных организаций, обучающихся по образовательным программам, в реализации которых участвуют работодатели (включая организацию учебной и производственной практики, предоставление оборудования и материалов, участие в разработке образовательных программ, оценке результатов их освоения и проведении учебных занятий), в общей численности студентов профессиональных образовательных организаций</v>
      </c>
      <c r="C38" s="134" t="str">
        <f>'Приложение 14'!C38</f>
        <v>%</v>
      </c>
      <c r="D38" s="134">
        <f>'Приложение 14'!D38</f>
        <v>100</v>
      </c>
      <c r="E38" s="134">
        <f>'Приложение 14'!E38</f>
        <v>100</v>
      </c>
      <c r="F38" s="133">
        <f t="shared" si="2"/>
        <v>1</v>
      </c>
      <c r="G38" s="59" t="s">
        <v>492</v>
      </c>
      <c r="H38" s="68" t="s">
        <v>492</v>
      </c>
      <c r="I38" s="59" t="s">
        <v>492</v>
      </c>
      <c r="J38" s="59" t="s">
        <v>492</v>
      </c>
      <c r="K38" s="59" t="s">
        <v>492</v>
      </c>
    </row>
    <row r="39" spans="1:11" s="50" customFormat="1" ht="90" x14ac:dyDescent="0.2">
      <c r="A39" s="69">
        <v>4</v>
      </c>
      <c r="B39" s="72" t="str">
        <f>'Приложение 14'!B39</f>
        <v>Доля профессиональных образовательных организаций, в которых обеспечены условия для получения среднего профессионального образования инвалидами и лицами с ограниченными возможностями здоровья, в том числе с использованием дистанционных образовательных технологий, в общем количестве таких организаций</v>
      </c>
      <c r="C39" s="134" t="str">
        <f>'Приложение 14'!C39</f>
        <v>%</v>
      </c>
      <c r="D39" s="134">
        <f>'Приложение 14'!D39</f>
        <v>70</v>
      </c>
      <c r="E39" s="134">
        <f>'Приложение 14'!E39</f>
        <v>70</v>
      </c>
      <c r="F39" s="133">
        <f t="shared" si="2"/>
        <v>1</v>
      </c>
      <c r="G39" s="59" t="s">
        <v>492</v>
      </c>
      <c r="H39" s="68" t="s">
        <v>492</v>
      </c>
      <c r="I39" s="59" t="s">
        <v>492</v>
      </c>
      <c r="J39" s="59" t="s">
        <v>492</v>
      </c>
      <c r="K39" s="59" t="s">
        <v>492</v>
      </c>
    </row>
    <row r="40" spans="1:11" s="50" customFormat="1" ht="90" x14ac:dyDescent="0.2">
      <c r="A40" s="69">
        <v>5</v>
      </c>
      <c r="B40" s="72" t="str">
        <f>'Приложение 14'!B40</f>
        <v>Доля профессиональных образовательных организаций, в которых осуществляется подготовка кадров по 50 наиболее перспективным и востребованным на рынке труда профессиям и специальностям, требующим среднего профессионального образования, в общем количестве профессиональных образовательных организаций</v>
      </c>
      <c r="C40" s="134" t="str">
        <f>'Приложение 14'!C40</f>
        <v>%</v>
      </c>
      <c r="D40" s="134">
        <f>'Приложение 14'!D40</f>
        <v>50</v>
      </c>
      <c r="E40" s="134">
        <f>'Приложение 14'!E40</f>
        <v>50</v>
      </c>
      <c r="F40" s="133">
        <f t="shared" si="2"/>
        <v>1</v>
      </c>
      <c r="G40" s="59" t="s">
        <v>492</v>
      </c>
      <c r="H40" s="68" t="s">
        <v>492</v>
      </c>
      <c r="I40" s="59" t="s">
        <v>492</v>
      </c>
      <c r="J40" s="59" t="s">
        <v>492</v>
      </c>
      <c r="K40" s="59" t="s">
        <v>492</v>
      </c>
    </row>
    <row r="41" spans="1:11" s="50" customFormat="1" ht="60" x14ac:dyDescent="0.2">
      <c r="A41" s="69">
        <v>6</v>
      </c>
      <c r="B41" s="72" t="str">
        <f>'Приложение 14'!B41</f>
        <v>Доля организаций, осуществляющих образовательную деятельность по образовательным программам среднего профессионального образования, итоговая аттестация в которых проводится в форме демонстрационного экзамена</v>
      </c>
      <c r="C41" s="134" t="str">
        <f>'Приложение 14'!C41</f>
        <v>%</v>
      </c>
      <c r="D41" s="134">
        <f>'Приложение 14'!D41</f>
        <v>50</v>
      </c>
      <c r="E41" s="134">
        <f>'Приложение 14'!E41</f>
        <v>50</v>
      </c>
      <c r="F41" s="133">
        <f t="shared" si="2"/>
        <v>1</v>
      </c>
      <c r="G41" s="59" t="s">
        <v>492</v>
      </c>
      <c r="H41" s="68" t="s">
        <v>492</v>
      </c>
      <c r="I41" s="59" t="s">
        <v>492</v>
      </c>
      <c r="J41" s="59" t="s">
        <v>492</v>
      </c>
      <c r="K41" s="59" t="s">
        <v>492</v>
      </c>
    </row>
    <row r="42" spans="1:11" s="50" customFormat="1" ht="75" x14ac:dyDescent="0.2">
      <c r="A42" s="69">
        <v>7</v>
      </c>
      <c r="B42" s="72" t="str">
        <f>'Приложение 14'!B42</f>
        <v>Доля обучающихся, завершающих обучение в организациях, осуществляющих образовательную деятельность по образовательным программам среднего профессионального образования, прошедших аттестацию с использованием механизма демонстрационного экзамена</v>
      </c>
      <c r="C42" s="134" t="str">
        <f>'Приложение 14'!C42</f>
        <v>%</v>
      </c>
      <c r="D42" s="134">
        <f>'Приложение 14'!D42</f>
        <v>13</v>
      </c>
      <c r="E42" s="134">
        <f>'Приложение 14'!E42</f>
        <v>14.75</v>
      </c>
      <c r="F42" s="133">
        <f t="shared" si="2"/>
        <v>1</v>
      </c>
      <c r="G42" s="59" t="s">
        <v>492</v>
      </c>
      <c r="H42" s="68" t="s">
        <v>492</v>
      </c>
      <c r="I42" s="59" t="s">
        <v>492</v>
      </c>
      <c r="J42" s="59" t="s">
        <v>492</v>
      </c>
      <c r="K42" s="59" t="s">
        <v>492</v>
      </c>
    </row>
    <row r="43" spans="1:11" s="50" customFormat="1" x14ac:dyDescent="0.2">
      <c r="A43" s="69">
        <v>8</v>
      </c>
      <c r="B43" s="72" t="str">
        <f>'Приложение 14'!B43</f>
        <v>Число центров опережающей профессиональной подготовки</v>
      </c>
      <c r="C43" s="134" t="str">
        <f>'Приложение 14'!C43</f>
        <v>Единица</v>
      </c>
      <c r="D43" s="134">
        <f>'Приложение 14'!D43</f>
        <v>1</v>
      </c>
      <c r="E43" s="134">
        <f>'Приложение 14'!E43</f>
        <v>1</v>
      </c>
      <c r="F43" s="133">
        <f t="shared" si="2"/>
        <v>1</v>
      </c>
      <c r="G43" s="59" t="s">
        <v>492</v>
      </c>
      <c r="H43" s="68" t="s">
        <v>492</v>
      </c>
      <c r="I43" s="59" t="s">
        <v>492</v>
      </c>
      <c r="J43" s="59" t="s">
        <v>492</v>
      </c>
      <c r="K43" s="59" t="s">
        <v>492</v>
      </c>
    </row>
    <row r="44" spans="1:11" s="50" customFormat="1" ht="30" x14ac:dyDescent="0.2">
      <c r="A44" s="69">
        <v>9</v>
      </c>
      <c r="B44" s="72" t="str">
        <f>'Приложение 14'!B44</f>
        <v>Число мастерских, оснащенных современной материально-технической базой по одной из компетенций</v>
      </c>
      <c r="C44" s="134" t="str">
        <f>'Приложение 14'!C44</f>
        <v>Единица</v>
      </c>
      <c r="D44" s="134">
        <f>'Приложение 14'!D44</f>
        <v>33</v>
      </c>
      <c r="E44" s="134">
        <f>'Приложение 14'!E44</f>
        <v>33</v>
      </c>
      <c r="F44" s="133">
        <f t="shared" si="2"/>
        <v>1</v>
      </c>
      <c r="G44" s="59" t="s">
        <v>492</v>
      </c>
      <c r="H44" s="68" t="s">
        <v>492</v>
      </c>
      <c r="I44" s="59" t="s">
        <v>492</v>
      </c>
      <c r="J44" s="59" t="s">
        <v>492</v>
      </c>
      <c r="K44" s="59" t="s">
        <v>492</v>
      </c>
    </row>
    <row r="45" spans="1:11" s="50" customFormat="1" ht="75" x14ac:dyDescent="0.2">
      <c r="A45" s="69">
        <v>10</v>
      </c>
      <c r="B45" s="72" t="str">
        <f>'Приложение 14'!B45</f>
        <v>Доля образовательных организаций, охваченных независимой оценкой качества условий осуществления образовательной деятельности, от общего числа организаций, подлежащих проведению данной оценки, в текущем году</v>
      </c>
      <c r="C45" s="134" t="str">
        <f>'Приложение 14'!C45</f>
        <v>%</v>
      </c>
      <c r="D45" s="134">
        <f>'Приложение 14'!D45</f>
        <v>100</v>
      </c>
      <c r="E45" s="134">
        <f>'Приложение 14'!E45</f>
        <v>100</v>
      </c>
      <c r="F45" s="133">
        <f t="shared" si="2"/>
        <v>1</v>
      </c>
      <c r="G45" s="59" t="s">
        <v>492</v>
      </c>
      <c r="H45" s="68" t="s">
        <v>492</v>
      </c>
      <c r="I45" s="59" t="s">
        <v>492</v>
      </c>
      <c r="J45" s="59" t="s">
        <v>492</v>
      </c>
      <c r="K45" s="59" t="s">
        <v>492</v>
      </c>
    </row>
    <row r="46" spans="1:11" s="50" customFormat="1" ht="45" x14ac:dyDescent="0.2">
      <c r="A46" s="69">
        <v>11</v>
      </c>
      <c r="B46" s="72" t="str">
        <f>'Приложение 14'!B46</f>
        <v>Численность граждан, охваченных деятельностью Центра опережающей профессиональной подготовки (нарастающим итогом)</v>
      </c>
      <c r="C46" s="134" t="str">
        <f>'Приложение 14'!C46</f>
        <v>Единица</v>
      </c>
      <c r="D46" s="134">
        <f>'Приложение 14'!D46</f>
        <v>8000</v>
      </c>
      <c r="E46" s="134">
        <f>'Приложение 14'!E46</f>
        <v>34579</v>
      </c>
      <c r="F46" s="133">
        <f t="shared" si="2"/>
        <v>1</v>
      </c>
      <c r="G46" s="59" t="s">
        <v>492</v>
      </c>
      <c r="H46" s="68" t="s">
        <v>492</v>
      </c>
      <c r="I46" s="59" t="s">
        <v>492</v>
      </c>
      <c r="J46" s="59" t="s">
        <v>492</v>
      </c>
      <c r="K46" s="59" t="s">
        <v>492</v>
      </c>
    </row>
    <row r="47" spans="1:11" s="52" customFormat="1" x14ac:dyDescent="0.2">
      <c r="A47" s="75"/>
      <c r="B47" s="71" t="s">
        <v>256</v>
      </c>
      <c r="C47" s="57"/>
      <c r="D47" s="54"/>
      <c r="E47" s="54"/>
      <c r="F47" s="74">
        <f>(F46+F45+F44+F43+F42+F41+F40+F39+F38+F37+F36)/11</f>
        <v>1</v>
      </c>
      <c r="G47" s="74">
        <f>F47*Мероприятия!J82</f>
        <v>1</v>
      </c>
      <c r="H47" s="73" t="s">
        <v>492</v>
      </c>
      <c r="I47" s="58">
        <f>Мероприятия!H82</f>
        <v>1776817.7999999998</v>
      </c>
      <c r="J47" s="74">
        <f>I47/I16</f>
        <v>8.3528275349536316E-2</v>
      </c>
      <c r="K47" s="57" t="s">
        <v>492</v>
      </c>
    </row>
    <row r="48" spans="1:11" s="50" customFormat="1" ht="14.25" x14ac:dyDescent="0.2">
      <c r="A48" s="189" t="s">
        <v>493</v>
      </c>
      <c r="B48" s="189"/>
      <c r="C48" s="189"/>
      <c r="D48" s="189"/>
      <c r="E48" s="189"/>
      <c r="F48" s="189"/>
      <c r="G48" s="189"/>
      <c r="H48" s="189"/>
      <c r="I48" s="189"/>
      <c r="J48" s="189"/>
      <c r="K48" s="189"/>
    </row>
    <row r="49" spans="1:11" s="50" customFormat="1" ht="30" x14ac:dyDescent="0.2">
      <c r="A49" s="51">
        <v>1</v>
      </c>
      <c r="B49" s="72" t="str">
        <f>'Приложение 14'!B48</f>
        <v>Количество проведенных процедур лицензирования образовательной деятельности</v>
      </c>
      <c r="C49" s="132" t="str">
        <f>'Приложение 14'!C48</f>
        <v>ед.</v>
      </c>
      <c r="D49" s="132">
        <f>'Приложение 14'!D48</f>
        <v>75</v>
      </c>
      <c r="E49" s="132">
        <f>'Приложение 14'!E48</f>
        <v>125</v>
      </c>
      <c r="F49" s="133">
        <f>IF(E49/D49&gt;1,1,E49/D49)</f>
        <v>1</v>
      </c>
      <c r="G49" s="59" t="s">
        <v>492</v>
      </c>
      <c r="H49" s="68" t="s">
        <v>492</v>
      </c>
      <c r="I49" s="59" t="s">
        <v>492</v>
      </c>
      <c r="J49" s="59" t="s">
        <v>492</v>
      </c>
      <c r="K49" s="59" t="s">
        <v>492</v>
      </c>
    </row>
    <row r="50" spans="1:11" s="50" customFormat="1" ht="30" x14ac:dyDescent="0.2">
      <c r="A50" s="69">
        <v>2</v>
      </c>
      <c r="B50" s="72" t="str">
        <f>'Приложение 14'!B49</f>
        <v>Доля проведенных плановых проверок в общем количестве запланированных проверок</v>
      </c>
      <c r="C50" s="132" t="str">
        <f>'Приложение 14'!C49</f>
        <v>%</v>
      </c>
      <c r="D50" s="132">
        <f>'Приложение 14'!D49</f>
        <v>100</v>
      </c>
      <c r="E50" s="132">
        <f>'Приложение 14'!E49</f>
        <v>100</v>
      </c>
      <c r="F50" s="133">
        <f t="shared" ref="F50:F54" si="3">IF(E50/D50&gt;1,1,E50/D50)</f>
        <v>1</v>
      </c>
      <c r="G50" s="59" t="s">
        <v>492</v>
      </c>
      <c r="H50" s="68" t="s">
        <v>492</v>
      </c>
      <c r="I50" s="59" t="s">
        <v>492</v>
      </c>
      <c r="J50" s="59" t="s">
        <v>492</v>
      </c>
      <c r="K50" s="59" t="s">
        <v>492</v>
      </c>
    </row>
    <row r="51" spans="1:11" s="50" customFormat="1" ht="90" x14ac:dyDescent="0.2">
      <c r="A51" s="69">
        <v>3</v>
      </c>
      <c r="B51" s="72" t="str">
        <f>'Приложение 14'!B50</f>
        <v>Доля юридических лиц, в отношении которых органами государственного контроля (надзора) были проведены проверки (в общем количестве юридических лиц, осуществляющих деятельность на территории субъекта Российской Федерации, деятельность которых подлежит государственному контролю (надзору))</v>
      </c>
      <c r="C51" s="132" t="str">
        <f>'Приложение 14'!C50</f>
        <v>%</v>
      </c>
      <c r="D51" s="132">
        <f>'Приложение 14'!D50</f>
        <v>10</v>
      </c>
      <c r="E51" s="132">
        <f>'Приложение 14'!E50</f>
        <v>10</v>
      </c>
      <c r="F51" s="133">
        <f t="shared" si="3"/>
        <v>1</v>
      </c>
      <c r="G51" s="59" t="s">
        <v>492</v>
      </c>
      <c r="H51" s="68" t="s">
        <v>492</v>
      </c>
      <c r="I51" s="59" t="s">
        <v>492</v>
      </c>
      <c r="J51" s="59" t="s">
        <v>492</v>
      </c>
      <c r="K51" s="59" t="s">
        <v>492</v>
      </c>
    </row>
    <row r="52" spans="1:11" s="50" customFormat="1" ht="30" x14ac:dyDescent="0.2">
      <c r="A52" s="69">
        <v>4</v>
      </c>
      <c r="B52" s="72" t="str">
        <f>'Приложение 14'!B51</f>
        <v>Доля проведенных внеплановых проверок в общем количестве проведенных проверок</v>
      </c>
      <c r="C52" s="132" t="str">
        <f>'Приложение 14'!C51</f>
        <v>%</v>
      </c>
      <c r="D52" s="132">
        <f>'Приложение 14'!D51</f>
        <v>10</v>
      </c>
      <c r="E52" s="132">
        <f>'Приложение 14'!E51</f>
        <v>17</v>
      </c>
      <c r="F52" s="133">
        <f t="shared" si="3"/>
        <v>1</v>
      </c>
      <c r="G52" s="59" t="s">
        <v>492</v>
      </c>
      <c r="H52" s="68" t="s">
        <v>492</v>
      </c>
      <c r="I52" s="59" t="s">
        <v>492</v>
      </c>
      <c r="J52" s="59" t="s">
        <v>492</v>
      </c>
      <c r="K52" s="59" t="s">
        <v>492</v>
      </c>
    </row>
    <row r="53" spans="1:11" s="50" customFormat="1" ht="165" x14ac:dyDescent="0.2">
      <c r="A53" s="69">
        <v>5</v>
      </c>
      <c r="B53" s="72" t="str">
        <f>'Приложение 14'!B52</f>
        <v>Доля педагогических работников Пензенской области, работающих и проживающих в сельских населенных пунктах, рабочих поселках (поселках городского типа) на территории Пензенской области, а также педагогических работников образовательных организаций, вышедших на пенсию и проживающих в сельских населенных пунктах, рабочих поселках (поселках городского типа), если общий стаж их работы в сельских населенных пунктах, рабочих поселках (поселках городского типа) составляет не менее 10 лет, получивших меры социальной поддержки, от общего числа заявившегося количества педагогических работников</v>
      </c>
      <c r="C53" s="132" t="str">
        <f>'Приложение 14'!C52</f>
        <v>%</v>
      </c>
      <c r="D53" s="132">
        <f>'Приложение 14'!D52</f>
        <v>100</v>
      </c>
      <c r="E53" s="132">
        <f>'Приложение 14'!E52</f>
        <v>100</v>
      </c>
      <c r="F53" s="133">
        <f t="shared" si="3"/>
        <v>1</v>
      </c>
      <c r="G53" s="59" t="s">
        <v>492</v>
      </c>
      <c r="H53" s="68" t="s">
        <v>492</v>
      </c>
      <c r="I53" s="59" t="s">
        <v>492</v>
      </c>
      <c r="J53" s="59" t="s">
        <v>492</v>
      </c>
      <c r="K53" s="59" t="s">
        <v>492</v>
      </c>
    </row>
    <row r="54" spans="1:11" s="50" customFormat="1" ht="30" x14ac:dyDescent="0.2">
      <c r="A54" s="69">
        <v>6</v>
      </c>
      <c r="B54" s="72" t="str">
        <f>'Приложение 14'!B53</f>
        <v>Доля общеобразовательных организаций, оснащенных в целях внедрения цифровой образовательной среды</v>
      </c>
      <c r="C54" s="132" t="str">
        <f>'Приложение 14'!C53</f>
        <v>%</v>
      </c>
      <c r="D54" s="132">
        <f>'Приложение 14'!D53</f>
        <v>60.13</v>
      </c>
      <c r="E54" s="132">
        <f>'Приложение 14'!E53</f>
        <v>60.13</v>
      </c>
      <c r="F54" s="133">
        <f t="shared" si="3"/>
        <v>1</v>
      </c>
      <c r="G54" s="59" t="s">
        <v>492</v>
      </c>
      <c r="H54" s="68" t="s">
        <v>492</v>
      </c>
      <c r="I54" s="59" t="s">
        <v>492</v>
      </c>
      <c r="J54" s="59" t="s">
        <v>492</v>
      </c>
      <c r="K54" s="59" t="s">
        <v>492</v>
      </c>
    </row>
    <row r="55" spans="1:11" s="52" customFormat="1" x14ac:dyDescent="0.2">
      <c r="A55" s="55"/>
      <c r="B55" s="71" t="s">
        <v>494</v>
      </c>
      <c r="C55" s="57"/>
      <c r="D55" s="57"/>
      <c r="E55" s="57"/>
      <c r="F55" s="70">
        <f>(F54+F53+F52+F51+F50+F49)/6</f>
        <v>1</v>
      </c>
      <c r="G55" s="70">
        <f>F55*Мероприятия!J97</f>
        <v>1</v>
      </c>
      <c r="H55" s="70" t="s">
        <v>492</v>
      </c>
      <c r="I55" s="58">
        <f>Мероприятия!H97</f>
        <v>2475119.2999999993</v>
      </c>
      <c r="J55" s="70">
        <f>I55/I16</f>
        <v>0.11635545659963085</v>
      </c>
      <c r="K55" s="57" t="s">
        <v>492</v>
      </c>
    </row>
  </sheetData>
  <mergeCells count="19">
    <mergeCell ref="J7:J8"/>
    <mergeCell ref="B7:B8"/>
    <mergeCell ref="K7:K8"/>
    <mergeCell ref="A17:K17"/>
    <mergeCell ref="A48:K48"/>
    <mergeCell ref="I7:I8"/>
    <mergeCell ref="B2:K2"/>
    <mergeCell ref="B3:K3"/>
    <mergeCell ref="A35:K35"/>
    <mergeCell ref="C7:C8"/>
    <mergeCell ref="D7:E7"/>
    <mergeCell ref="D6:H6"/>
    <mergeCell ref="A4:K4"/>
    <mergeCell ref="A5:K5"/>
    <mergeCell ref="A10:K10"/>
    <mergeCell ref="G7:G8"/>
    <mergeCell ref="H7:H8"/>
    <mergeCell ref="A7:A8"/>
    <mergeCell ref="F7:F8"/>
  </mergeCells>
  <pageMargins left="0.25" right="0.25" top="0.75" bottom="0.75" header="0.3" footer="0.3"/>
  <pageSetup paperSize="9" scale="6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Приложение 14</vt:lpstr>
      <vt:lpstr>Приложение 15</vt:lpstr>
      <vt:lpstr>Приложение 16</vt:lpstr>
      <vt:lpstr>Приложение 17</vt:lpstr>
      <vt:lpstr>Мероприятия</vt:lpstr>
      <vt:lpstr>Целевые показатели</vt:lpstr>
      <vt:lpstr>Мероприятия!Заголовки_для_печати</vt:lpstr>
      <vt:lpstr>'Приложение 15'!Заголовки_для_печати</vt:lpstr>
      <vt:lpstr>'Целевые показатели'!Заголовки_для_печати</vt:lpstr>
      <vt:lpstr>Мероприятия!Область_печати</vt:lpstr>
      <vt:lpstr>'Приложение 14'!Область_печати</vt:lpstr>
      <vt:lpstr>'Приложение 17'!Область_печати</vt:lpstr>
      <vt:lpstr>'Целевые показатели'!Область_печати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Salimova</cp:lastModifiedBy>
  <cp:lastPrinted>2023-03-02T12:26:53Z</cp:lastPrinted>
  <dcterms:created xsi:type="dcterms:W3CDTF">2017-02-15T07:31:01Z</dcterms:created>
  <dcterms:modified xsi:type="dcterms:W3CDTF">2023-03-10T08:29:31Z</dcterms:modified>
</cp:coreProperties>
</file>