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bookViews>
  <sheets>
    <sheet name="Лист1 (3)" sheetId="3" r:id="rId1"/>
  </sheets>
  <definedNames>
    <definedName name="_xlnm._FilterDatabase" localSheetId="0" hidden="1">'Лист1 (3)'!$A$10:$R$158</definedName>
    <definedName name="_xlnm.Print_Titles" localSheetId="0">'Лист1 (3)'!$A:$A,'Лист1 (3)'!$6:$9</definedName>
    <definedName name="_xlnm.Print_Area" localSheetId="0">'Лист1 (3)'!$A$1:$T$158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18" i="3" l="1"/>
  <c r="E118" i="3" s="1"/>
  <c r="J97" i="3"/>
  <c r="H49" i="3"/>
  <c r="J155" i="3"/>
  <c r="H155" i="3"/>
  <c r="H154" i="3" s="1"/>
  <c r="I154" i="3"/>
  <c r="J154" i="3"/>
  <c r="K154" i="3"/>
  <c r="L154" i="3"/>
  <c r="M154" i="3"/>
  <c r="N154" i="3"/>
  <c r="G154" i="3"/>
  <c r="D154" i="3" s="1"/>
  <c r="H138" i="3"/>
  <c r="I138" i="3"/>
  <c r="K138" i="3"/>
  <c r="L138" i="3"/>
  <c r="M138" i="3"/>
  <c r="N138" i="3"/>
  <c r="G138" i="3"/>
  <c r="J139" i="3"/>
  <c r="J138" i="3" s="1"/>
  <c r="H120" i="3"/>
  <c r="I120" i="3"/>
  <c r="J120" i="3"/>
  <c r="K120" i="3"/>
  <c r="L120" i="3"/>
  <c r="M120" i="3"/>
  <c r="N120" i="3"/>
  <c r="G120" i="3"/>
  <c r="H99" i="3"/>
  <c r="K99" i="3"/>
  <c r="L99" i="3"/>
  <c r="M99" i="3"/>
  <c r="N99" i="3"/>
  <c r="G99" i="3"/>
  <c r="D118" i="3"/>
  <c r="E154" i="3" l="1"/>
  <c r="F118" i="3"/>
  <c r="J100" i="3" l="1"/>
  <c r="J99" i="3" s="1"/>
  <c r="I100" i="3"/>
  <c r="I99" i="3" s="1"/>
  <c r="D99" i="3" s="1"/>
  <c r="H81" i="3" l="1"/>
  <c r="I81" i="3"/>
  <c r="J81" i="3"/>
  <c r="K81" i="3"/>
  <c r="L81" i="3"/>
  <c r="M81" i="3"/>
  <c r="N81" i="3"/>
  <c r="G81" i="3"/>
  <c r="E90" i="3"/>
  <c r="D90" i="3"/>
  <c r="D81" i="3" l="1"/>
  <c r="F90" i="3"/>
  <c r="J51" i="3" l="1"/>
  <c r="K24" i="3"/>
  <c r="L24" i="3"/>
  <c r="M24" i="3"/>
  <c r="N24" i="3"/>
  <c r="H24" i="3" l="1"/>
  <c r="G49" i="3" l="1"/>
  <c r="G24" i="3" s="1"/>
  <c r="I51" i="3" l="1"/>
  <c r="E47" i="3"/>
  <c r="D47" i="3"/>
  <c r="J33" i="3"/>
  <c r="J24" i="3" s="1"/>
  <c r="I33" i="3"/>
  <c r="I24" i="3" s="1"/>
  <c r="J20" i="3"/>
  <c r="I20" i="3"/>
  <c r="J18" i="3"/>
  <c r="I18" i="3"/>
  <c r="F47" i="3" l="1"/>
  <c r="D14" i="3"/>
  <c r="E14" i="3"/>
  <c r="E155" i="3" l="1"/>
  <c r="D155" i="3"/>
  <c r="E152" i="3"/>
  <c r="D152" i="3"/>
  <c r="N151" i="3"/>
  <c r="M151" i="3"/>
  <c r="L151" i="3"/>
  <c r="K151" i="3"/>
  <c r="J151" i="3"/>
  <c r="I151" i="3"/>
  <c r="H151" i="3"/>
  <c r="G151" i="3"/>
  <c r="D151" i="3"/>
  <c r="E149" i="3"/>
  <c r="D149" i="3"/>
  <c r="E147" i="3"/>
  <c r="D147" i="3"/>
  <c r="E145" i="3"/>
  <c r="D145" i="3"/>
  <c r="E143" i="3"/>
  <c r="D143" i="3"/>
  <c r="E141" i="3"/>
  <c r="D141" i="3"/>
  <c r="E139" i="3"/>
  <c r="D139" i="3"/>
  <c r="E134" i="3"/>
  <c r="D134" i="3"/>
  <c r="E132" i="3"/>
  <c r="D132" i="3"/>
  <c r="E130" i="3"/>
  <c r="D130" i="3"/>
  <c r="E128" i="3"/>
  <c r="D128" i="3"/>
  <c r="E126" i="3"/>
  <c r="D126" i="3"/>
  <c r="E124" i="3"/>
  <c r="D124" i="3"/>
  <c r="N123" i="3"/>
  <c r="M123" i="3"/>
  <c r="L123" i="3"/>
  <c r="K123" i="3"/>
  <c r="J123" i="3"/>
  <c r="I123" i="3"/>
  <c r="H123" i="3"/>
  <c r="G123" i="3"/>
  <c r="E121" i="3"/>
  <c r="D121" i="3"/>
  <c r="E116" i="3"/>
  <c r="D116" i="3"/>
  <c r="E114" i="3"/>
  <c r="D114" i="3"/>
  <c r="E112" i="3"/>
  <c r="D112" i="3"/>
  <c r="E110" i="3"/>
  <c r="D110" i="3"/>
  <c r="E108" i="3"/>
  <c r="D108" i="3"/>
  <c r="E106" i="3"/>
  <c r="D106" i="3"/>
  <c r="E104" i="3"/>
  <c r="D104" i="3"/>
  <c r="E102" i="3"/>
  <c r="D102" i="3"/>
  <c r="E100" i="3"/>
  <c r="D100" i="3"/>
  <c r="E95" i="3"/>
  <c r="D95" i="3"/>
  <c r="D93" i="3"/>
  <c r="E93" i="3"/>
  <c r="N92" i="3"/>
  <c r="M92" i="3"/>
  <c r="L92" i="3"/>
  <c r="J92" i="3"/>
  <c r="I92" i="3"/>
  <c r="H92" i="3"/>
  <c r="G92" i="3"/>
  <c r="E88" i="3"/>
  <c r="D88" i="3"/>
  <c r="E86" i="3"/>
  <c r="D86" i="3"/>
  <c r="E84" i="3"/>
  <c r="D84" i="3"/>
  <c r="E82" i="3"/>
  <c r="D82" i="3"/>
  <c r="E79" i="3"/>
  <c r="D79" i="3"/>
  <c r="E77" i="3"/>
  <c r="D77" i="3"/>
  <c r="E75" i="3"/>
  <c r="D75" i="3"/>
  <c r="E73" i="3"/>
  <c r="D73" i="3"/>
  <c r="E71" i="3"/>
  <c r="D71" i="3"/>
  <c r="E69" i="3"/>
  <c r="D69" i="3"/>
  <c r="N68" i="3"/>
  <c r="M68" i="3"/>
  <c r="L68" i="3"/>
  <c r="K68" i="3"/>
  <c r="J68" i="3"/>
  <c r="H68" i="3"/>
  <c r="G68" i="3"/>
  <c r="E66" i="3"/>
  <c r="D66" i="3"/>
  <c r="E64" i="3"/>
  <c r="D64" i="3"/>
  <c r="E62" i="3"/>
  <c r="D62" i="3"/>
  <c r="N61" i="3"/>
  <c r="M61" i="3"/>
  <c r="L61" i="3"/>
  <c r="K61" i="3"/>
  <c r="J61" i="3"/>
  <c r="I61" i="3"/>
  <c r="H61" i="3"/>
  <c r="G61" i="3"/>
  <c r="E59" i="3"/>
  <c r="D59" i="3"/>
  <c r="E57" i="3"/>
  <c r="D57" i="3"/>
  <c r="E55" i="3"/>
  <c r="D55" i="3"/>
  <c r="E53" i="3"/>
  <c r="D53" i="3"/>
  <c r="E51" i="3"/>
  <c r="D51" i="3"/>
  <c r="D49" i="3"/>
  <c r="E49" i="3"/>
  <c r="E45" i="3"/>
  <c r="D45" i="3"/>
  <c r="E43" i="3"/>
  <c r="D43" i="3"/>
  <c r="E41" i="3"/>
  <c r="D41" i="3"/>
  <c r="E39" i="3"/>
  <c r="D39" i="3"/>
  <c r="E37" i="3"/>
  <c r="D37" i="3"/>
  <c r="E35" i="3"/>
  <c r="D35" i="3"/>
  <c r="E33" i="3"/>
  <c r="D33" i="3"/>
  <c r="E31" i="3"/>
  <c r="D31" i="3"/>
  <c r="E29" i="3"/>
  <c r="D29" i="3"/>
  <c r="E27" i="3"/>
  <c r="D27" i="3"/>
  <c r="E25" i="3"/>
  <c r="D25" i="3"/>
  <c r="E22" i="3"/>
  <c r="D22" i="3"/>
  <c r="E20" i="3"/>
  <c r="D20" i="3"/>
  <c r="D18" i="3"/>
  <c r="E18" i="3"/>
  <c r="E16" i="3"/>
  <c r="D16" i="3"/>
  <c r="N13" i="3"/>
  <c r="M13" i="3"/>
  <c r="L13" i="3"/>
  <c r="K13" i="3"/>
  <c r="I13" i="3"/>
  <c r="H13" i="3"/>
  <c r="G13" i="3"/>
  <c r="F130" i="3" l="1"/>
  <c r="F152" i="3"/>
  <c r="D24" i="3"/>
  <c r="F141" i="3"/>
  <c r="N136" i="3"/>
  <c r="E24" i="3"/>
  <c r="F24" i="3" s="1"/>
  <c r="F88" i="3"/>
  <c r="F108" i="3"/>
  <c r="F102" i="3"/>
  <c r="E81" i="3"/>
  <c r="F59" i="3"/>
  <c r="F64" i="3"/>
  <c r="D61" i="3"/>
  <c r="F55" i="3"/>
  <c r="F84" i="3"/>
  <c r="F95" i="3"/>
  <c r="F114" i="3"/>
  <c r="F69" i="3"/>
  <c r="K92" i="3"/>
  <c r="K97" i="3" s="1"/>
  <c r="F86" i="3"/>
  <c r="F116" i="3"/>
  <c r="F126" i="3"/>
  <c r="F62" i="3"/>
  <c r="F110" i="3"/>
  <c r="F22" i="3"/>
  <c r="F82" i="3"/>
  <c r="D92" i="3"/>
  <c r="F155" i="3"/>
  <c r="F51" i="3"/>
  <c r="H97" i="3"/>
  <c r="F45" i="3"/>
  <c r="F53" i="3"/>
  <c r="F57" i="3"/>
  <c r="E61" i="3"/>
  <c r="E68" i="3"/>
  <c r="F124" i="3"/>
  <c r="F132" i="3"/>
  <c r="F49" i="3"/>
  <c r="E92" i="3"/>
  <c r="F75" i="3"/>
  <c r="F143" i="3"/>
  <c r="I68" i="3"/>
  <c r="I97" i="3" s="1"/>
  <c r="D120" i="3"/>
  <c r="F71" i="3"/>
  <c r="F77" i="3"/>
  <c r="F93" i="3"/>
  <c r="F112" i="3"/>
  <c r="E120" i="3"/>
  <c r="F139" i="3"/>
  <c r="F145" i="3"/>
  <c r="F39" i="3"/>
  <c r="F147" i="3"/>
  <c r="F79" i="3"/>
  <c r="J157" i="3"/>
  <c r="F43" i="3"/>
  <c r="F100" i="3"/>
  <c r="F31" i="3"/>
  <c r="F27" i="3"/>
  <c r="F16" i="3"/>
  <c r="F41" i="3"/>
  <c r="F20" i="3"/>
  <c r="F29" i="3"/>
  <c r="F33" i="3"/>
  <c r="F149" i="3"/>
  <c r="L157" i="3"/>
  <c r="E138" i="3"/>
  <c r="D138" i="3"/>
  <c r="D157" i="3" s="1"/>
  <c r="N157" i="3"/>
  <c r="G157" i="3"/>
  <c r="H157" i="3"/>
  <c r="I157" i="3"/>
  <c r="K157" i="3"/>
  <c r="F134" i="3"/>
  <c r="I136" i="3"/>
  <c r="J136" i="3"/>
  <c r="F128" i="3"/>
  <c r="L136" i="3"/>
  <c r="M136" i="3"/>
  <c r="K136" i="3"/>
  <c r="D123" i="3"/>
  <c r="E123" i="3"/>
  <c r="F121" i="3"/>
  <c r="G136" i="3"/>
  <c r="H136" i="3"/>
  <c r="F106" i="3"/>
  <c r="E99" i="3"/>
  <c r="G97" i="3"/>
  <c r="F66" i="3"/>
  <c r="N97" i="3"/>
  <c r="D68" i="3"/>
  <c r="M97" i="3"/>
  <c r="F37" i="3"/>
  <c r="L97" i="3"/>
  <c r="F18" i="3"/>
  <c r="E13" i="3"/>
  <c r="D13" i="3"/>
  <c r="F25" i="3"/>
  <c r="F73" i="3"/>
  <c r="F154" i="3"/>
  <c r="M157" i="3"/>
  <c r="F35" i="3"/>
  <c r="F14" i="3"/>
  <c r="E151" i="3"/>
  <c r="J13" i="3"/>
  <c r="F81" i="3" l="1"/>
  <c r="F120" i="3"/>
  <c r="F92" i="3"/>
  <c r="F68" i="3"/>
  <c r="F61" i="3"/>
  <c r="E97" i="3"/>
  <c r="F99" i="3"/>
  <c r="F138" i="3"/>
  <c r="I158" i="3"/>
  <c r="D97" i="3"/>
  <c r="G158" i="3"/>
  <c r="N158" i="3"/>
  <c r="K158" i="3"/>
  <c r="H158" i="3"/>
  <c r="L158" i="3"/>
  <c r="F123" i="3"/>
  <c r="D136" i="3"/>
  <c r="E136" i="3"/>
  <c r="M158" i="3"/>
  <c r="F151" i="3"/>
  <c r="E157" i="3"/>
  <c r="F13" i="3"/>
  <c r="J158" i="3" l="1"/>
  <c r="D158" i="3"/>
  <c r="F97" i="3"/>
  <c r="F136" i="3"/>
  <c r="E158" i="3"/>
  <c r="F157" i="3"/>
  <c r="F158" i="3" l="1"/>
</calcChain>
</file>

<file path=xl/sharedStrings.xml><?xml version="1.0" encoding="utf-8"?>
<sst xmlns="http://schemas.openxmlformats.org/spreadsheetml/2006/main" count="705" uniqueCount="302">
  <si>
    <t>Ответственный исполнитель, соисполнитель</t>
  </si>
  <si>
    <t>Всего</t>
  </si>
  <si>
    <t>в том числе по источникам:</t>
  </si>
  <si>
    <t>федеральный бюджет</t>
  </si>
  <si>
    <t>бюджет Пензенской области</t>
  </si>
  <si>
    <t>бюджеты муниципальных образований Пензенской области</t>
  </si>
  <si>
    <t>внебюджетные источники</t>
  </si>
  <si>
    <t>план на год</t>
  </si>
  <si>
    <t>кассовые расходы</t>
  </si>
  <si>
    <t>Основные этапы выполнения мероприятия и показатели реализации мероприятия, един. изм.</t>
  </si>
  <si>
    <t>план</t>
  </si>
  <si>
    <t>факт</t>
  </si>
  <si>
    <t>Основное мероприятие 1.1 «Развитие системы дошкольного бразования»</t>
  </si>
  <si>
    <t>Министерство образования Пензенской области, органы местного самоуправления муниципальных районов (городских округов) (по согласованию)</t>
  </si>
  <si>
    <t>Подпрограмма 1 «Развитие дошкольного, общего и дополнительного образования детей»</t>
  </si>
  <si>
    <t>Объем финансирования государственной программы (за отчетный период), тыс.руб.</t>
  </si>
  <si>
    <t>1.1</t>
  </si>
  <si>
    <t>1.1.1</t>
  </si>
  <si>
    <t>1.1.2</t>
  </si>
  <si>
    <t>1.1.3</t>
  </si>
  <si>
    <t>1.1.4</t>
  </si>
  <si>
    <t>1.1.5</t>
  </si>
  <si>
    <t>1.2</t>
  </si>
  <si>
    <t>1.2.1</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</si>
  <si>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</si>
  <si>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1.2.2</t>
  </si>
  <si>
    <t>1.2.3</t>
  </si>
  <si>
    <t>Министерство образования Пензенской области, ГАОУ ДПО "Институт регионального развития Пензенской области"</t>
  </si>
  <si>
    <t>1.2.5</t>
  </si>
  <si>
    <t>Министерство образования Пензенской области</t>
  </si>
  <si>
    <t>Министерство образования Пензенской области, ГБНОУ ПО "Губернский лицей"</t>
  </si>
  <si>
    <t>Министерство образования Пензенской области, государственные образовательные организации Пензенской области, главным распорядителем бюджетных средств которых является Министерство образования Пензенской области</t>
  </si>
  <si>
    <t>Министерство образования Пензенской области, ГБУ ПО "Центр психолого-педагогической, медицинской и социальной помощи Пензенской области"</t>
  </si>
  <si>
    <t>1.2.15</t>
  </si>
  <si>
    <t>Основное мероприятие 1.3 «Развитие системы дополнительного образования детей»</t>
  </si>
  <si>
    <t>1.3</t>
  </si>
  <si>
    <t>1.4</t>
  </si>
  <si>
    <t>1.4.1</t>
  </si>
  <si>
    <t>1.4.2</t>
  </si>
  <si>
    <t>Министерство образования Пензенской области, государственные образовательные организации Пензенской области для детей-сирот и детей, оставшихся без попечения родителей, функции и полномочия учредителя в отношении которых осуществляет Министерство образования Пензенской области</t>
  </si>
  <si>
    <t>1.4.3</t>
  </si>
  <si>
    <t>Подпрограмма 2 «Комплексная модернизация системы профессионального образования Пензенской области»</t>
  </si>
  <si>
    <t>2</t>
  </si>
  <si>
    <t>2.1</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</si>
  <si>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</si>
  <si>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</si>
  <si>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Подпрограмма 4 «Обеспечение реализации государственной программы и прочих мероприятий к ней»</t>
  </si>
  <si>
    <t>Основное мероприятие 4.1 
«Обеспечение реализации мероприятий государственной программы»</t>
  </si>
  <si>
    <t xml:space="preserve">Министерство образования Пензенской области, органы местного самоуправления муниципальных районов (городских округов)
(по согласованию)
</t>
  </si>
  <si>
    <t>Итого по подпрограмме 4:</t>
  </si>
  <si>
    <t>Итого по подпрограмме 1:</t>
  </si>
  <si>
    <t>Итого по подпрограмме 2:</t>
  </si>
  <si>
    <t>процент осовения средств</t>
  </si>
  <si>
    <t>Выполнение основных этапов мероприятия и достижения показателей реализации мероприятия</t>
  </si>
  <si>
    <t>Отчет о ходе исполнения мероприятий с отражением конкретных, достигнутых результатов (выполненных работ, оказанных услуг и т.д.) с указанием един.изм.</t>
  </si>
  <si>
    <t>Возможные риски не реализации мероприятий, которые могут повлиять на выполнение целевого показателя, установленного в рамках выполнения мероприятий</t>
  </si>
  <si>
    <t>Причины невыполнения мероприятия, объемов финансирования мероприятия (проблемы организационного правового характера, а именно проведения конкурсных процедур, заключение госконтрактов, подготовка ПСД сокращение финансирования)</t>
  </si>
  <si>
    <t>1.3.6</t>
  </si>
  <si>
    <t>2.5</t>
  </si>
  <si>
    <t>2.5.1</t>
  </si>
  <si>
    <t>2.5.2</t>
  </si>
  <si>
    <t>2.5.3</t>
  </si>
  <si>
    <t>2.5.5</t>
  </si>
  <si>
    <t>4</t>
  </si>
  <si>
    <t>4.1</t>
  </si>
  <si>
    <t>4.1.2</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</si>
  <si>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</si>
  <si>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1.2.4</t>
  </si>
  <si>
    <t>1.2.12</t>
  </si>
  <si>
    <t>1.2.7</t>
  </si>
  <si>
    <t>2.5.4</t>
  </si>
  <si>
    <t>4.1.4</t>
  </si>
  <si>
    <t>"РАЗВИТИЕ ОБРАЗОВАНИЯ В ПЕНЗЕНСКОЙ ОБЛАСТИ"</t>
  </si>
  <si>
    <t>ОТЧЕТ об исполнении основных мероприятий (региональных проектов), мероприятий государственной программы Пензенской области</t>
  </si>
  <si>
    <t xml:space="preserve">№ основного мероприятия (регионального проекта), мероприятия в соответствии с номером Перечня основных мероприятий (региональных проектов), мероприятий государственной программы
</t>
  </si>
  <si>
    <t>Наименование основных мероприятий (региональных проектов), мероприятий</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</si>
  <si>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(администрирование)</t>
  </si>
  <si>
    <t>Проведение областного конкурса "Лучший воспитатель образовательной организации"</t>
  </si>
  <si>
    <t>Ресурсное обеспечение деятельности общеобразовательных организаций (вечерние школы)</t>
  </si>
  <si>
    <t>Ресурсное  обеспечение деятельности общеобразовательных организаций 
(ГБНОУ ПО "Губернский лицей")</t>
  </si>
  <si>
    <t>Ресурсное  обеспечение деятельности общеобразовательных  организаций (для обучения по адаптированным образовательным программам)</t>
  </si>
  <si>
    <t>Ресурсное  обеспечение деятельности ГБУ ПО "Центр психолого-педагогической, медицинской и социальной помощи Пензенской области"</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</si>
  <si>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t>
  </si>
  <si>
    <t>1.2.6</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</si>
  <si>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 (администрирование)</t>
  </si>
  <si>
    <t>Проведение регионального этапа всероссийского конкурса "Учитель года" и участие во всероссийском этапе</t>
  </si>
  <si>
    <t>1.3.2</t>
  </si>
  <si>
    <t>Ресурсное  обеспечение деятельности организаций, предоставляющих  дополнительное образование для  детей</t>
  </si>
  <si>
    <t>Поддержка системы массовых мероприятий по различным направлениям образования</t>
  </si>
  <si>
    <t>Ресурсное  обеспечение деятельности ГБУ ПО "Спасский детский дом"</t>
  </si>
  <si>
    <t>1.4.4</t>
  </si>
  <si>
    <t>Участие во всероссийских и окружных мероприятиях, проведение региональных мероприятий с целью интеграции детей-сирот и детей, оставшихся без попечения родителей, детей-инвалидов, детей с ограниченными возможностями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</si>
  <si>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</si>
  <si>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1.6. (Н03-1)</t>
  </si>
  <si>
    <t>Региональный проект "Современная школа"</t>
  </si>
  <si>
    <t>1.6.2</t>
  </si>
  <si>
    <t>1.7. (Н03-2)</t>
  </si>
  <si>
    <t>Региональный проект "Успех каждого ребенка"</t>
  </si>
  <si>
    <t>2.1.1</t>
  </si>
  <si>
    <t>Ресурсное обеспечение деятельности организаций профессионального образования</t>
  </si>
  <si>
    <t>Ресурсное обеспечение деятельности ГАОУ ДПО "Институт регионального развития Пензенской области"</t>
  </si>
  <si>
    <t>Обеспечение деятельности аппарата Министерства образования Пензенской области</t>
  </si>
  <si>
    <t>4.2</t>
  </si>
  <si>
    <t>4.2.1</t>
  </si>
  <si>
    <t>Основное мероприятие "Реализация отдельных мероприятий государственных программ Российской Федерации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</si>
  <si>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ГАПОУ ПО "Пензенский социально-педагогический колледж"</t>
  </si>
  <si>
    <t xml:space="preserve">Министерство образования Пензенской области
</t>
  </si>
  <si>
    <t xml:space="preserve">Министерство образования Пензенской области, органы местного самоуправления муниципальных районов (по согласованию)
</t>
  </si>
  <si>
    <t>4.3. (Н03-4)</t>
  </si>
  <si>
    <t>Региональный проект «Цифровая образовательная среда»</t>
  </si>
  <si>
    <t>2.1.2</t>
  </si>
  <si>
    <t>Обновление и совершенствование материально-технической базы профессиональных образовательных организаций</t>
  </si>
  <si>
    <t>Министерство образования Пензенской области, органы местного самоуправления муниципальных районов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</si>
  <si>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Проведение аттестации в целях установления квалификационной категории педагогических работников организаций, осуществляющих образовательную деятельность и находящихся 
в ведении Пензенской области, педагогических работников муниципальных и частных организаций, осуществляющих образовательную деятельность</t>
  </si>
  <si>
    <t>Проведение прочих мероприятий, исследований и мониторингов в сфере образования</t>
  </si>
  <si>
    <t>Обучается 4 детей-инвалидов</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</si>
  <si>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</si>
  <si>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 (администрирование)</t>
  </si>
  <si>
    <t>Обучение детей-инвалидов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в соответствии с частью 4 статьи 5 Закона Пензенской области от 30.06.2009 № 1752-ЗПО «О реализации основных гарантий прав и законных интересов ребенка в Пензенской области» (с последующими изменениями)</t>
  </si>
  <si>
    <t>Министерство образования Пензенской области, АНО ДО "Кванториум НЭЛ"</t>
  </si>
  <si>
    <t>Министерство образования Пензенской области, органы местного самоуправления муниципальных районов и городских округов (по согласованию)</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</si>
  <si>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</si>
  <si>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</si>
  <si>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t>
  </si>
  <si>
    <t>Обеспечение печатными изданиями "Дневник школьника Пензенской области" муниципальных районов и городских округов Пензенской области</t>
  </si>
  <si>
    <t>Основное мероприятие 1.4 «Реализация государственной политики в сфере защиты детей-сирот и детей, оставшихся без попечения родителей»</t>
  </si>
  <si>
    <t xml:space="preserve">Субвенция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 </t>
  </si>
  <si>
    <t>Субвенция на исполнение государственных полномочий по организации и осуществлению деятельности по опеке и попечительству</t>
  </si>
  <si>
    <t>Реализация мероприятия "Субсидии на реализацию пилотных проектов по обновлению содержания и технологий дополнительного образования по приоритетным направлениям" приоритетного проекта "Доступное дополнительное образование для детей" направления (подпрограммы) "Развитие дополнительного образования детей и реализация мероприятий молодежной политики" государственной программы Российской Федерации "Развитие образования"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</si>
  <si>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</si>
  <si>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</si>
  <si>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1.3.4</t>
  </si>
  <si>
    <t>Функционирование детского технопарка АНО ДО "Кванториум НЭЛ" и мобильных технопарков АНО ДО "Кванториум НЭЛ"</t>
  </si>
  <si>
    <t>2.1.3</t>
  </si>
  <si>
    <t>Ресурсное обеспечение центров 
цифрового образования "IT-куб" государственных автономных профессиональных образовательных учреждений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</si>
  <si>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 Министерство физической культуры и спорта Пензенской области, функции и полномочия учредителя в отношении которых осуществляет Министерство физической культуры и спорта Пензенской области</t>
  </si>
  <si>
    <t>Министерство образования Пензенской области, органы местного самоуправления муниципальных районов и городских округов (по согласованию), Департамент градостроительства и архитектуры Пензенской области, Министерство строительства и дорожного хозяйства Пензенской области</t>
  </si>
  <si>
    <t>1.2.23</t>
  </si>
  <si>
    <t>1.2.24</t>
  </si>
  <si>
    <t>Ресурсное обеспечение центра опережающей профессиональной подготовки</t>
  </si>
  <si>
    <t>2.1.4</t>
  </si>
  <si>
    <t>Обеспечение выплат ежемесячного денежного вознаграждения за классное руководство педагогическим работникам организаций среднего профессионального образования, реализующих образовательные программы подготовки квалифицированных рабочих, служащих и подготовки специалистов среднего звена на базе основного общего образования, в том числе адаптированные программы, на которых возложено исполнение функций классного руководства в группах 1 и 2 курсов</t>
  </si>
  <si>
    <t>2.1.5</t>
  </si>
  <si>
    <t>Осуществление денежных выплат молодым специалистам (педагогическим работникам государственных (муниципальных) образовательных организаций)</t>
  </si>
  <si>
    <t>1.4.7</t>
  </si>
  <si>
    <t>Выплаты, установленные Законом Пензенской области от 12.09.2006 № 1098-ЗПО «О мерах социальной поддержки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проживающих на территории Пензенской области»</t>
  </si>
  <si>
    <t>2.1.7</t>
  </si>
  <si>
    <t>2.1.8</t>
  </si>
  <si>
    <t>2.1.9</t>
  </si>
  <si>
    <t>Выплата стипендий студентам, обучающимся по очной форме обучения в государственных профессиональных образовательных организациях Пензенской области за счет бюджетных ассигнований бюджета Пензенской области, а также оказание материальной поддержки нуждающимся обучающимся</t>
  </si>
  <si>
    <t>1.2.29</t>
  </si>
  <si>
    <t>1.2.31</t>
  </si>
  <si>
    <t>Субсидия на реализацию мероприятий по модернизации школьных систем образования в муниципальных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</si>
  <si>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t>
  </si>
  <si>
    <t>1.2.32</t>
  </si>
  <si>
    <t>Министерство образования Пензенской области,ГАОУ ДПО "Институт регионального развития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</si>
  <si>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1.2.33</t>
  </si>
  <si>
    <t>1.4.5</t>
  </si>
  <si>
    <t>Награждение участников и победителя финала областного конкурса "Успешная семья"</t>
  </si>
  <si>
    <t>1.6.9</t>
  </si>
  <si>
    <t>Создание новых мест в общеобразовательных организациях в связи с ростом числа обучающихся, вызванным демографическим фактором</t>
  </si>
  <si>
    <t>1.6.10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</si>
  <si>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</si>
  <si>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1.6.11</t>
  </si>
  <si>
    <t>Создание новых мест в общеобразовательных организациях при осуществлении капитальных вложений в объекты капитального строительства</t>
  </si>
  <si>
    <t>Министерство образования Пензенской области, Министерство строительства и дорожного хозяйства Пензенской области, администрация Пензенского района</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</si>
  <si>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</si>
  <si>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2.1.10</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</si>
  <si>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 Министерство труда, социальной защиты и демографии Пензенской области, государственные организации Пензенской области, функции и полномочия учредителя в отношении которых осуществляет Министерство труда, социальной защиты и демографии Пензенской области, Министерство здравоохранения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здравоохранения Пензенской области</t>
  </si>
  <si>
    <t>2.5.8</t>
  </si>
  <si>
    <t>Награждение победителей областного конкурса для педагогических работников, преподающих дисциплины сферы информационных технологий</t>
  </si>
  <si>
    <t>Субвенции на исполнение государственных полномочий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а также педагогическим работникам образовательных организаций, достигшим возраста для мужчин 60 лет, для женщин 55 лет либо ранее достижения этого возраста при возникновении права на досрочную страховую пенсию по старости или установлении (назначении) им досрочной страховой пенсии по старости, страховой пенсии по инвалидности в соответствии с Федеральным законом от 28 декабря 2013 года № 400-ФЗ «О страховых пенсиях» и проживающим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десяти лет</t>
  </si>
  <si>
    <t>Министерство образования Пензенской области, ГАОУ ДПО «Институт регионального развития Пензенской области»</t>
  </si>
  <si>
    <t>4.1.8</t>
  </si>
  <si>
    <t>Осуществление переданных полномочий Российской Федерации в сфере образования, указанных в части 1 статьи 7 Федерального закона от 29.12.2012 № 273-ФЗ «Об образовании в Российской Федерации»</t>
  </si>
  <si>
    <t>4.1.9</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</si>
  <si>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</si>
  <si>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Выплаты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</si>
  <si>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Расходы на организацию изучения истории Пензенского края, издание научной литературы и приобретение учебно-методического пособия</t>
  </si>
  <si>
    <t>Поддержка совместно с Российским научным фондом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</si>
  <si>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21;0</t>
  </si>
  <si>
    <t xml:space="preserve">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</si>
  <si>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Предоставление гражданину в период обучения в организации, осуществляющей образовательную деятельность по образовательным программам среднего профессионального и высшего образований, мер поддержки. Порядок предоставления мер поддержки устанавливается Министерством образования Пензенской области по результатам отбора граждан, поступающих на обучение по образовательным программам среднего профессионального и высшего образования, и заключивших договора о целевом обучении на территории Пензенской области в целях подготовки высококвалифицированных педагогических кадров в сфере образования</t>
  </si>
  <si>
    <t>1) 20;
2) 50;
3) 70</t>
  </si>
  <si>
    <t>Государственная программа Пензенской области "Развитие образования в Пензенской области"</t>
  </si>
  <si>
    <t>х</t>
  </si>
  <si>
    <t>ИТОГО ПО ГОСПРОГРАММЕ</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</si>
  <si>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</si>
  <si>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Более 134 тыс. обучающихся получили начальное, основное и среднее общее образование, чел.</t>
  </si>
  <si>
    <t>Произведены выплаты ежемесячного денежного вознаграждения за классное руководство 6 649 педагогическим работникам муниципальных общеобразовательных организаций</t>
  </si>
  <si>
    <t>Выплаты получают 90 человек</t>
  </si>
  <si>
    <t>Выплаты получают 675 педагогов</t>
  </si>
  <si>
    <t xml:space="preserve">Организовано бесплатное горячее питание 54959 обучающихся, получающих начальное общее образование в муниципальных образовательных организациях </t>
  </si>
  <si>
    <t>Обеспечение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t>
  </si>
  <si>
    <t>Выплаты получают 354 педагога</t>
  </si>
  <si>
    <t>Стипендию получают более 7 тыс. обучающихся</t>
  </si>
  <si>
    <t>Более 3000 обучающихся обеспечены питаннием</t>
  </si>
  <si>
    <t>за 1 квартал 2023 года</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</si>
  <si>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</si>
  <si>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I-IV кв. 2023 г.
Доля компенсации родительской платы за присмотр и уход за детьми в образовательных организациях, реализующих образовательные программы дошкольного образования:
1. на первого ребенка 
2. на второго ребенка
3. на третьего ребенка и последующих детей, %</t>
  </si>
  <si>
    <t xml:space="preserve">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
</t>
  </si>
  <si>
    <t>I-IV кв. 2023 г.
Доля детей, получающих дошкольное образование, в общей численности детей дошкольного возраста, посещающих муниципальные дошкольные образовательные организации и частные дошкольные образовательные организации, %</t>
  </si>
  <si>
    <t>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t>
  </si>
  <si>
    <t>Более 51,6 тыс. детей получили дошкольное образование, чел.</t>
  </si>
  <si>
    <t>II кв. 2023 г.
Количество педагогических работников-победителей и призеров конкурса, человек</t>
  </si>
  <si>
    <t>I-IV кв. 2023 г.
Количество организаций, ед.</t>
  </si>
  <si>
    <t>I-IV кв. 2023 г.
Доля обучающихся, получающих начальное, основное и среднее общее образование, в общей численности обучающихся
в муниципальных общеобразовательных организациях, %</t>
  </si>
  <si>
    <t>II кв. 2023 г.
Количество учителей - победителей и призеров регионального этапа конкурса, человек</t>
  </si>
  <si>
    <t>1.2.8</t>
  </si>
  <si>
    <t>I-IV кв. 2023 г.
1) Количество проведенных региональных олимпиад по общеобразовательным предметам, ед.
2) Количество победителей и призеров заключительного этапа всероссийской олимпиады школьников, ед.</t>
  </si>
  <si>
    <t>Проведение мероприятий с одаренными детьми</t>
  </si>
  <si>
    <t>I-IV кв. 2023 г.
Доля детей-инвалидов, обучающихся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от общего количества детей-инвалидов, обратившихся за данной услугой, %</t>
  </si>
  <si>
    <t>1.2.13</t>
  </si>
  <si>
    <t>Оснащение общеобразовательных организаций Пензенской области транспортом</t>
  </si>
  <si>
    <t>III кв. 2023 г.
Количество закупаемого транспорта, штук</t>
  </si>
  <si>
    <t>III кв. 2023 г.
Доля обучающихся
2-5 классов муниципальных образовательных организаций, получивших печатное издание "Дневник школьника Пензенской области", от общего числа обучающихся 2-5 классов муниципальных образовательных организаций, %</t>
  </si>
  <si>
    <t>1.2.16</t>
  </si>
  <si>
    <t>Обеспечение печатными изданиями "Культурный дневник школьника Пензенской области" образовательных организаций муниципальных районов и городских округов Пензенской области, ГБНОУ ПО "Губернский лицей"</t>
  </si>
  <si>
    <t>III кв. 2023 г.
Количество обучающихся, обеспеченных печатными изданиями "Культурный дневник школьника Пензенской области", человек</t>
  </si>
  <si>
    <t>I-IV кв. 2023 г.
Доля педагогических работников образовательных организаций, получивших ежемесячное денежное вознаграждение за классное руководство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такой категории), %</t>
  </si>
  <si>
    <t>I-IV кв. 2023 г.
Доля обучающихся, получающих начальное общее образование в государственных и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государственных и муниципальных образовательных организациях , %</t>
  </si>
  <si>
    <t>I-IV кв. 2023 г.
Доля лиц, которым представлена денежная компенсация бесплатного двухразового питания обучающимся с ограниченными возможностями здоровья,
 в общем количестве обратившихся, %</t>
  </si>
  <si>
    <t>IV кв. 2023 г.
Количество объектов,
в которых в полном объеме выполнены мероприятия по капитальному ремонту общеобразовательных организаций, ед.</t>
  </si>
  <si>
    <t>Выплаты получают 155 обучающихся с ОВЗ</t>
  </si>
  <si>
    <t>II-IV кв. 2023 г.
1) Количество томов книги "История Пензенского края", шт.
2) Количество экземпляров, экземпляров.
3) Количество учебно-методических пособий, экземпляров</t>
  </si>
  <si>
    <t>IV кв. 2023 г.
Количество общеобразовательных организаций, в которых осуществлена замена технологического оборудования в пищеблоках, ед.</t>
  </si>
  <si>
    <t xml:space="preserve">I-IV кв. 2023 г.
Количество организаций, ед.
</t>
  </si>
  <si>
    <t>I-IV кв. 2023 г.
Численность детей, охваченных дополнительными общеобразовательными программами, человек</t>
  </si>
  <si>
    <t>IV кв. 2023 г.
Количество проведенных мероприятий, ед.</t>
  </si>
  <si>
    <t>I-IV кв. 2023 г.
Доля лиц, которым предоставлены меры социальной поддержки,
 в общем количестве обратившихся, %</t>
  </si>
  <si>
    <t>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по организации и осуществлению деятельности по опеке и попечительству,а также выполнение полномочий органов опеки
и попечительства, ед.</t>
  </si>
  <si>
    <t>IV кв. 2023 г.
Количество мероприятий, шт.</t>
  </si>
  <si>
    <t>II кв. 2023 г.
Количество семей, получивших денежное вознаграждение, семей</t>
  </si>
  <si>
    <t>I-IV кв. 2023 г.
Доля лиц в организациях,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общем количестве обратившихся, %</t>
  </si>
  <si>
    <t>Модернизация инфраструктуры общего образования (проведение капитального ремонта, реконструкции, строительства (пристроя к зданиям) зданий школ, возврат в систему общего образования зданий, используемых не по назначению, приобретение (выкуп), аренда зданий и помещений), в том числе оснащение (переоснащение) новых мест</t>
  </si>
  <si>
    <t>IV кв. 2023 г.
Количество новых мест в общеобразовательных организациях Пензенской области, в том числе введенных путем строительства (приобретения) объектов инфраструктуры общего образования, место</t>
  </si>
  <si>
    <t>Более 800 детей получают выплату</t>
  </si>
  <si>
    <t>IV кв. 2023 г.
Создано новых мест
в общеобразовательных организациях в связи с ростом числа обучающихся, вызванным демографическим фактором, место</t>
  </si>
  <si>
    <t>III кв. 2023 г.
Обеспечена реализация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человек</t>
  </si>
  <si>
    <t>IV кв. 2023 г.
Создано новых мест в
общеобразовательных организациях, возникающих при осуществлении капитальных вложений
в объекты капитального строительства,  место</t>
  </si>
  <si>
    <t>1.6.12</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</si>
  <si>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</si>
  <si>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III кв. 2023 г.
1) 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 ед.
2) На базе общеобразователь-ных организаций созданы и функционируют детские технопарки "Кванториум", ед.
</t>
  </si>
  <si>
    <t>1.7.8</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</si>
  <si>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</si>
  <si>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III кв. 2023 г.
Созданы новые места
в образовательных организациях различных типов для реализации дополнительных общеразвивающих программ всех направленностей, тыс. единиц.</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</si>
  <si>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</si>
  <si>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1.7.9</t>
  </si>
  <si>
    <t xml:space="preserve">III кв. 2023 г.
Количество общеобразовательных организаций, в которых обновлена материально-техническая база для занятий физической культурой и спортом, которые обеспечены инвентарем и оборудованием, ед.
</t>
  </si>
  <si>
    <t xml:space="preserve">I-IV кв. 2023 г.
Количество профессиональных образовательных организаций, в которых проведены мероприятия по обновлению и совершенствованию материально-технической базы, ед.
</t>
  </si>
  <si>
    <t>IV кв. 2023 г.
Количество центров, ед.</t>
  </si>
  <si>
    <t>I-IV кв. 2023 г.
Доля педагогических работников государственных организаций профессионального образования, получивших вознаграждение за исполнение функций классного руководства,
на которых возложено исполнение функций классного руководства в группах 1 и 2 курсов, в общей численности педагогических работников данной категории, %</t>
  </si>
  <si>
    <t>I-IV кв. 2023 г.
Процент охвата обеспечением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 %</t>
  </si>
  <si>
    <t>I-IV кв. 2023 г.
Доля лиц, которым предоставлены меры социальной поддержки
 в организациях, функции и полномочия учредителя
в отношении которых осуществляет Министерство образования Пензенской области, в общем количестве обратившихся, %</t>
  </si>
  <si>
    <t>I-IV кв. 2023 г.
Количество выплат ежемесячного денежного вознаграждения за классное руководство (кураторство)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предоставляемых работникам образовательных организаций,%</t>
  </si>
  <si>
    <t>I-IV кв. 2023 г.
Доля фактически выплаченных государственных академических стипендий студентам и государственных социальных стипендий студентам, обучающимся по очной форме обучения,
от назначенных распорядительным актом руководителя организации, %</t>
  </si>
  <si>
    <t>2.1.11</t>
  </si>
  <si>
    <t>Обеспечение бесплатным двухразовым питанием обучающихся с ограниченными возможностями здоровья, не проживающих в организациях, осуществляющих образовательную деятельность, обучающихся за счет средств бюджета Пензенской области</t>
  </si>
  <si>
    <t>I-IV кв. 2023 г.
Доля обучающихся
с ограниченными возможностями здоровья,
не проживающих в организациях, которым предоставлена денежная компенсация бесплатного двухразового питания,
в общем количестве обратившихся,%</t>
  </si>
  <si>
    <t>2.2.</t>
  </si>
  <si>
    <t>Основное мероприятие «Повышение привлекательности программ профессиональных образовательных организаций, востребованных на региональном рынке труда»</t>
  </si>
  <si>
    <t>Обеспечение участия команд Пензенской области в соревнованиях WorldSkills</t>
  </si>
  <si>
    <t xml:space="preserve">Создание условий
для повышения практикоориентированности образовательных программ,
 в том числе для внедрения адаптивных и гибких образовательных программ
</t>
  </si>
  <si>
    <t>2.2.1</t>
  </si>
  <si>
    <t>1) 0. 
2) 50</t>
  </si>
  <si>
    <t>Выплаты получают 36 обучающихся</t>
  </si>
  <si>
    <t>I-IV кв. 2023 г.
1) Доля образовательных организаций, реализующих программы среднего профессионального образования, обучающиеся которых сдали государствен-ную итоговую и промежуточную аттестацию в форме демонстрационного экзамена базового и (или) профильного уровня, от общего количества образовательных организаций, реализующих программы среднего профессионального образования, %.
2) Доля профессиональных образовательных организаций, участвующих в мероприятиях, направленных на популяризацию чемпионатов профес-сионального мастерства,
от общего количества профессиональных образовательных организаций,%</t>
  </si>
  <si>
    <t>I-IV кв. 2023 г.
Доля педагогических работников, прошедших аттестацию, от числа педагогических работников, подавших заявление на аттестацию, %</t>
  </si>
  <si>
    <t>1) 100
2) 0</t>
  </si>
  <si>
    <t xml:space="preserve">I-IV кв. 2023 г.
1) Доля проведенных мероприятий, исследований и мониторингов от заявленных, %.
2) Количество награжденных, человек
</t>
  </si>
  <si>
    <t>IV кв. 2023 г.
Доля получивших выплаты молодых специалистов (педагогических работников государственных (муниципальных) образовательных организаций) от общего числа получателей, %</t>
  </si>
  <si>
    <t>I-IV кв. 2023 г.
Доля студентов, обучающихся по целевому приему и получающих меры социальной поддержки, от общего числа студентов, представивших необходимые документы для осуществления выплаты, %</t>
  </si>
  <si>
    <t>21 студент получает меры поддержки (дополнительную стипендию)</t>
  </si>
  <si>
    <t>II кв. 2023 г.
Количество победителей, чел.</t>
  </si>
  <si>
    <t>I-IV кв. 2023 г.
Выполнение плана деятельности Министерства образования 
Пензенской области, %</t>
  </si>
  <si>
    <t>I-IV кв. 2023 г.
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 %</t>
  </si>
  <si>
    <t>Ежемесячно 11,1 тыс педагогов получали компенсацию по коммунальным расходам, чел.</t>
  </si>
  <si>
    <t>III кв. 2023 г.
Количество проектов, реализуемых на территории Пензенской области совместно с Российским научным фондом, ед.</t>
  </si>
  <si>
    <t>1) 0; 
2) 0; 
3) 56; 
4) 2; 
5) 32</t>
  </si>
  <si>
    <t>4.1.12</t>
  </si>
  <si>
    <t>4.1.13</t>
  </si>
  <si>
    <t>Организация и проведение комплексных социологических исследований по вопросам удовлетворенности социально-экономической и политической ситуацией в Пензенской области среди жителей региона</t>
  </si>
  <si>
    <t>II-IV кв. 2023 г.
Количество проведенных социологических исследований, ед.</t>
  </si>
  <si>
    <t>Проведение комплексных социологических исследований по вопросам удовлетворенности в Пензенской области качеством образования участниками образовательного процесса</t>
  </si>
  <si>
    <t>II-IV кв. 2023 г..
1. Число детей и подростков, охваченных проектом (чел/час), 
2. Количество сельских поселений, охваченных проектом (ед)
3. Количество программ дополнительного образования для удовлетворения различных видов социально-творческой деятельности (ед)</t>
  </si>
  <si>
    <t>I-IV кв. 2023 г.
Количество проведенных процедур, ед.:
1) Федеральный государственный контроль (надзор) в сфере образования в отношении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2) Государственный контроль (надзор) за реализацией органами местного само-управления полномочий
в сфере образования;
3) Лицензирование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4) Государственная аккредитация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8 части 1 статьи 6 Федерального закона от 29.12.2012 № 273-ФЗ
"Об образовании в Российской Федерации";
5) Подтверждение документов об образовании и (или)  о квалификации.</t>
  </si>
  <si>
    <t>1) 0; 
2) 0; 
3) 57; 
4) 2; 
5) 35</t>
  </si>
  <si>
    <t>Модернизация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</si>
  <si>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</si>
  <si>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4.3.4</t>
  </si>
  <si>
    <t>Ежемесячно численность детей, на которых была выплачена компенсация, составила:
- первый ребенок- 4225;
- второй ребенок - 6465;
- третий ребенок - 1914, чел.</t>
  </si>
  <si>
    <t>Ежемесячно получено выплат на 2103 ребенка-сироту, ед.</t>
  </si>
  <si>
    <t>840 педагогов прошли аттестацию</t>
  </si>
  <si>
    <t>В ГАПОУ ПО ПКАС обновлена материальная база (системные блоки и камнерезные станки). Опалата запланирована на апрель</t>
  </si>
  <si>
    <t>Выплаты, установленные Законом Пензенской области от 04.07.2013 № 2413-ЗПО «Об образовании в Пензенской области» (с последующими изменениями)</t>
  </si>
  <si>
    <t>Ведется строительство школы на 550 мест в с. Бессоновка Бессоновского района, оплата в соответствии с актами выполненных работ. Планируемый срок завершения – 20.12.2024</t>
  </si>
  <si>
    <t>Продолжается строительство школы на 1100 мест в районе ул. Измайлова (начало строительства - 2022 год), оплата в соответствии с актами выполненных работ. Планируемый срок завершения – 4 квартал 2023.
Начато строительство школы на 1100 мест в мкр. Заря, оплата в соответствии с актами выполненных работ. Планируемый срок завершения – 20.12.2024</t>
  </si>
  <si>
    <t>Продолжается строительство школы на 2425 мест в городе "Спутник" с. Засечное (начало строительства - 2022 год), оплата в соответствии с актами выполненных работ</t>
  </si>
  <si>
    <t>Средства перечислены на счет ГАПОУ ПО ПСПК для приобретения ноутбуков и расходного материала в целях осуществления выездов в муниципальные образования в течение 2023 года для реализации программ дополнительного образования</t>
  </si>
  <si>
    <t>III кв. 2023 г.
1) Созданы центры цифрового образования детей "IT-куб", ед..
2) Образовательные организации обеспечены материально-технической базой для внедрения цифровой образовательной среды., ед.</t>
  </si>
  <si>
    <t>Оплата в соответствии с фактической посатвкой обордования на основании товарных накладных. Обеспечение организаций оборудованием и создание центра запланирвоано в 3 квартале</t>
  </si>
  <si>
    <t>Оплата в соответствии с фактической посатвкой обордования на основании товарных накладных. Создание центров и детского технопарка запланирвоано в 3 квартале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</si>
</sst>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b/>
      <sz val="10"/>
      <name val="Times New Roman"/>
      <family val="1"/>
      <charset val="204"/>
    </font>
    <font>
      <b/>
      <sz val="10"/>
      <name val="Arial"/>
      <family val="2"/>
      <charset val="204"/>
    </font>
    <font>
      <sz val="10"/>
      <name val="Times New Roman"/>
      <family val="1"/>
      <charset val="204"/>
    </font>
    <font>
      <b/>
      <sz val="10"/>
      <color indexed="8"/>
      <name val="Times New Roman"/>
      <family val="1"/>
      <charset val="204"/>
    </font>
    <font>
      <sz val="10"/>
      <name val="Arial"/>
      <family val="2"/>
      <charset val="204"/>
    </font>
  </fonts>
  <fills count="4">
    <fill>
      <patternFill patternType="none"/>
    </fill>
    <fill>
      <patternFill patternType="gray125"/>
    </fill>
    <fill>
      <patternFill patternType="solid">
        <fgColor indexed="50"/>
        <bgColor indexed="64"/>
      </patternFill>
    </fill>
    <fill>
      <patternFill patternType="solid">
        <fgColor indexed="4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2">
    <xf numFmtId="0" fontId="0" fillId="0" borderId="0" xfId="0"/>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2" fillId="0" borderId="0" xfId="0" applyFont="1" applyFill="1"/>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5" fillId="0" borderId="1" xfId="0" applyFont="1" applyFill="1" applyBorder="1" applyAlignment="1">
      <alignment horizontal="center" vertical="center" wrapText="1"/>
    </xf>
    <xf numFmtId="164" fontId="1" fillId="0" borderId="0" xfId="0" applyNumberFormat="1" applyFont="1" applyFill="1" applyBorder="1"/>
    <xf numFmtId="164" fontId="3" fillId="0" borderId="0" xfId="0" applyNumberFormat="1" applyFont="1" applyFill="1" applyAlignment="1">
      <alignment horizontal="center" vertical="top"/>
    </xf>
    <xf numFmtId="164" fontId="1" fillId="0" borderId="0" xfId="0" applyNumberFormat="1" applyFont="1" applyFill="1"/>
    <xf numFmtId="0" fontId="0" fillId="0" borderId="0" xfId="0" applyFill="1" applyBorder="1"/>
    <xf numFmtId="0" fontId="4" fillId="0" borderId="0" xfId="0" applyFont="1" applyFill="1" applyAlignment="1">
      <alignment horizontal="center" vertical="top"/>
    </xf>
    <xf numFmtId="0" fontId="0" fillId="0" borderId="0" xfId="0" applyFill="1"/>
    <xf numFmtId="0" fontId="4" fillId="3" borderId="0" xfId="0" applyFont="1" applyFill="1"/>
    <xf numFmtId="0" fontId="3" fillId="3" borderId="5" xfId="0" applyFont="1" applyFill="1" applyBorder="1" applyAlignment="1">
      <alignment horizontal="justify" vertical="center"/>
    </xf>
    <xf numFmtId="0" fontId="7" fillId="0" borderId="0" xfId="0" applyFont="1" applyFill="1" applyBorder="1"/>
    <xf numFmtId="0" fontId="7" fillId="0" borderId="0" xfId="0" applyFont="1" applyFill="1"/>
    <xf numFmtId="0" fontId="5" fillId="0" borderId="1" xfId="0" applyFont="1" applyFill="1" applyBorder="1" applyAlignment="1">
      <alignment horizontal="justify" vertical="top" wrapText="1"/>
    </xf>
    <xf numFmtId="0" fontId="1" fillId="0" borderId="0" xfId="0" applyFont="1" applyFill="1" applyAlignment="1">
      <alignment horizontal="center" vertical="top"/>
    </xf>
    <xf numFmtId="0" fontId="2"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pplyProtection="1">
      <alignment horizontal="center" vertical="top" wrapText="1"/>
      <protection locked="0"/>
    </xf>
    <xf numFmtId="164" fontId="1" fillId="0" borderId="1" xfId="0" applyNumberFormat="1" applyFont="1" applyFill="1" applyBorder="1" applyAlignment="1" applyProtection="1">
      <alignment horizontal="center" vertical="top" wrapText="1"/>
      <protection locked="0"/>
    </xf>
    <xf numFmtId="0" fontId="6" fillId="3" borderId="1" xfId="0" applyFont="1" applyFill="1" applyBorder="1" applyAlignment="1">
      <alignment horizontal="center" vertical="top" wrapText="1"/>
    </xf>
    <xf numFmtId="164" fontId="3" fillId="3" borderId="1" xfId="0" applyNumberFormat="1" applyFont="1" applyFill="1" applyBorder="1" applyAlignment="1">
      <alignment horizontal="center" vertical="top"/>
    </xf>
    <xf numFmtId="164" fontId="6" fillId="3" borderId="1" xfId="0" applyNumberFormat="1" applyFont="1" applyFill="1" applyBorder="1" applyAlignment="1">
      <alignment horizontal="center" vertical="top" wrapText="1"/>
    </xf>
    <xf numFmtId="0" fontId="6" fillId="3"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top" wrapText="1"/>
    </xf>
    <xf numFmtId="0" fontId="2" fillId="0" borderId="0" xfId="0" applyFont="1" applyFill="1" applyAlignment="1">
      <alignment horizontal="center" vertical="center"/>
    </xf>
    <xf numFmtId="164" fontId="5" fillId="0" borderId="1" xfId="0" applyNumberFormat="1" applyFont="1" applyFill="1" applyBorder="1" applyAlignment="1">
      <alignment horizontal="center" vertical="top" wrapText="1"/>
    </xf>
    <xf numFmtId="0" fontId="2" fillId="0" borderId="0" xfId="0" applyFont="1" applyFill="1" applyAlignment="1">
      <alignment horizontal="center"/>
    </xf>
    <xf numFmtId="0" fontId="1" fillId="0" borderId="0" xfId="0" applyFont="1" applyFill="1" applyAlignment="1">
      <alignment horizontal="center"/>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9" xfId="0" applyFont="1" applyFill="1" applyBorder="1" applyAlignment="1">
      <alignment horizontal="center" vertical="top" wrapText="1"/>
    </xf>
    <xf numFmtId="164" fontId="3" fillId="2" borderId="11" xfId="0" applyNumberFormat="1" applyFont="1" applyFill="1" applyBorder="1" applyAlignment="1">
      <alignment horizontal="center" wrapText="1"/>
    </xf>
    <xf numFmtId="164" fontId="3" fillId="2" borderId="11" xfId="0" applyNumberFormat="1" applyFont="1" applyFill="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58"/>
  <sheetViews>
    <sheetView tabSelected="1" view="pageBreakPreview" zoomScaleNormal="55" zoomScaleSheetLayoutView="100" workbookViewId="0">
      <pane xSplit="2" ySplit="11" topLeftCell="E12" activePane="bottomRight" state="frozen"/>
      <selection pane="topRight" activeCell="C1" sqref="C1"/>
      <selection pane="bottomLeft" activeCell="A12" sqref="A12"/>
      <selection pane="bottomRight" activeCell="C91" sqref="C91:S91"/>
    </sheetView>
  </sheetViews>
  <sheetFormatPr defaultColWidth="9.140625" defaultRowHeight="12.75" x14ac:dyDescent="0.2"/>
  <cols>
    <col min="1" max="1" width="14.140625" style="9" customWidth="1"/>
    <col min="2" max="2" width="32.5703125" style="9" customWidth="1"/>
    <col min="3" max="3" width="27" style="24" hidden="1" customWidth="1"/>
    <col min="4" max="4" width="11.28515625" style="24" customWidth="1"/>
    <col min="5" max="5" width="11.7109375" style="24" customWidth="1"/>
    <col min="6" max="6" width="9.5703125" style="24" customWidth="1"/>
    <col min="7" max="7" width="11.28515625" style="24" customWidth="1"/>
    <col min="8" max="8" width="12.42578125" style="24" customWidth="1"/>
    <col min="9" max="9" width="11.140625" style="24" customWidth="1"/>
    <col min="10" max="10" width="10.85546875" style="24" customWidth="1"/>
    <col min="11" max="11" width="9.140625" style="24" customWidth="1"/>
    <col min="12" max="12" width="8" style="24" customWidth="1"/>
    <col min="13" max="13" width="7.140625" style="24" customWidth="1"/>
    <col min="14" max="14" width="6.7109375" style="24" customWidth="1"/>
    <col min="15" max="15" width="53.85546875" style="24" customWidth="1"/>
    <col min="16" max="16" width="6.85546875" style="24" customWidth="1"/>
    <col min="17" max="17" width="7.28515625" style="24" customWidth="1"/>
    <col min="18" max="18" width="46.5703125" style="24" customWidth="1"/>
    <col min="19" max="19" width="16.28515625" style="24" customWidth="1"/>
    <col min="20" max="20" width="9.140625" style="9" hidden="1" customWidth="1"/>
    <col min="21" max="16384" width="9.140625" style="9"/>
  </cols>
  <sheetData>
    <row r="2" spans="1:21" s="8" customFormat="1" x14ac:dyDescent="0.2">
      <c r="A2" s="47" t="s">
        <v>73</v>
      </c>
      <c r="B2" s="47"/>
      <c r="C2" s="47"/>
      <c r="D2" s="47"/>
      <c r="E2" s="47"/>
      <c r="F2" s="47"/>
      <c r="G2" s="47"/>
      <c r="H2" s="47"/>
      <c r="I2" s="47"/>
      <c r="J2" s="47"/>
      <c r="K2" s="47"/>
      <c r="L2" s="47"/>
      <c r="M2" s="47"/>
      <c r="N2" s="47"/>
      <c r="O2" s="47"/>
      <c r="P2" s="47"/>
      <c r="Q2" s="47"/>
      <c r="R2" s="47"/>
      <c r="S2" s="47"/>
    </row>
    <row r="3" spans="1:21" s="8" customFormat="1" x14ac:dyDescent="0.2">
      <c r="A3" s="47" t="s">
        <v>72</v>
      </c>
      <c r="B3" s="47"/>
      <c r="C3" s="47"/>
      <c r="D3" s="47"/>
      <c r="E3" s="47"/>
      <c r="F3" s="47"/>
      <c r="G3" s="47"/>
      <c r="H3" s="47"/>
      <c r="I3" s="47"/>
      <c r="J3" s="47"/>
      <c r="K3" s="47"/>
      <c r="L3" s="47"/>
      <c r="M3" s="47"/>
      <c r="N3" s="47"/>
      <c r="O3" s="47"/>
      <c r="P3" s="47"/>
      <c r="Q3" s="47"/>
      <c r="R3" s="47"/>
      <c r="S3" s="47"/>
    </row>
    <row r="4" spans="1:21" x14ac:dyDescent="0.2">
      <c r="A4" s="48" t="s">
        <v>197</v>
      </c>
      <c r="B4" s="48"/>
      <c r="C4" s="48"/>
      <c r="D4" s="48"/>
      <c r="E4" s="48"/>
      <c r="F4" s="48"/>
      <c r="G4" s="48"/>
      <c r="H4" s="48"/>
      <c r="I4" s="48"/>
      <c r="J4" s="48"/>
      <c r="K4" s="48"/>
      <c r="L4" s="48"/>
      <c r="M4" s="48"/>
      <c r="N4" s="48"/>
      <c r="O4" s="48"/>
      <c r="P4" s="48"/>
      <c r="Q4" s="48"/>
      <c r="R4" s="48"/>
      <c r="S4" s="48"/>
    </row>
    <row r="6" spans="1:21" x14ac:dyDescent="0.2">
      <c r="A6" s="49" t="s">
        <v>74</v>
      </c>
      <c r="B6" s="52" t="s">
        <v>75</v>
      </c>
      <c r="C6" s="52" t="s">
        <v>0</v>
      </c>
      <c r="D6" s="52" t="s">
        <v>15</v>
      </c>
      <c r="E6" s="52"/>
      <c r="F6" s="52"/>
      <c r="G6" s="52"/>
      <c r="H6" s="52"/>
      <c r="I6" s="52"/>
      <c r="J6" s="52"/>
      <c r="K6" s="52"/>
      <c r="L6" s="52"/>
      <c r="M6" s="52"/>
      <c r="N6" s="52"/>
      <c r="O6" s="52" t="s">
        <v>53</v>
      </c>
      <c r="P6" s="52"/>
      <c r="Q6" s="52"/>
      <c r="R6" s="49" t="s">
        <v>54</v>
      </c>
      <c r="S6" s="49" t="s">
        <v>55</v>
      </c>
    </row>
    <row r="7" spans="1:21" x14ac:dyDescent="0.2">
      <c r="A7" s="50"/>
      <c r="B7" s="52"/>
      <c r="C7" s="52"/>
      <c r="D7" s="54" t="s">
        <v>1</v>
      </c>
      <c r="E7" s="55"/>
      <c r="F7" s="56"/>
      <c r="G7" s="52" t="s">
        <v>2</v>
      </c>
      <c r="H7" s="52"/>
      <c r="I7" s="52"/>
      <c r="J7" s="52"/>
      <c r="K7" s="52"/>
      <c r="L7" s="52"/>
      <c r="M7" s="52"/>
      <c r="N7" s="52"/>
      <c r="O7" s="52"/>
      <c r="P7" s="52"/>
      <c r="Q7" s="52"/>
      <c r="R7" s="50"/>
      <c r="S7" s="50"/>
    </row>
    <row r="8" spans="1:21" x14ac:dyDescent="0.2">
      <c r="A8" s="50"/>
      <c r="B8" s="52"/>
      <c r="C8" s="52"/>
      <c r="D8" s="57"/>
      <c r="E8" s="58"/>
      <c r="F8" s="59"/>
      <c r="G8" s="52" t="s">
        <v>3</v>
      </c>
      <c r="H8" s="52"/>
      <c r="I8" s="52" t="s">
        <v>4</v>
      </c>
      <c r="J8" s="52"/>
      <c r="K8" s="52" t="s">
        <v>5</v>
      </c>
      <c r="L8" s="52"/>
      <c r="M8" s="52" t="s">
        <v>6</v>
      </c>
      <c r="N8" s="52"/>
      <c r="O8" s="52"/>
      <c r="P8" s="52"/>
      <c r="Q8" s="52"/>
      <c r="R8" s="50"/>
      <c r="S8" s="50"/>
    </row>
    <row r="9" spans="1:21" ht="64.5" customHeight="1" x14ac:dyDescent="0.2">
      <c r="A9" s="51"/>
      <c r="B9" s="52"/>
      <c r="C9" s="52"/>
      <c r="D9" s="37" t="s">
        <v>7</v>
      </c>
      <c r="E9" s="37" t="s">
        <v>8</v>
      </c>
      <c r="F9" s="37" t="s">
        <v>52</v>
      </c>
      <c r="G9" s="37" t="s">
        <v>7</v>
      </c>
      <c r="H9" s="37" t="s">
        <v>8</v>
      </c>
      <c r="I9" s="37" t="s">
        <v>7</v>
      </c>
      <c r="J9" s="37" t="s">
        <v>8</v>
      </c>
      <c r="K9" s="37" t="s">
        <v>7</v>
      </c>
      <c r="L9" s="37" t="s">
        <v>8</v>
      </c>
      <c r="M9" s="37" t="s">
        <v>7</v>
      </c>
      <c r="N9" s="37" t="s">
        <v>8</v>
      </c>
      <c r="O9" s="37" t="s">
        <v>9</v>
      </c>
      <c r="P9" s="37" t="s">
        <v>10</v>
      </c>
      <c r="Q9" s="37" t="s">
        <v>11</v>
      </c>
      <c r="R9" s="51"/>
      <c r="S9" s="51"/>
    </row>
    <row r="10" spans="1:21" x14ac:dyDescent="0.2">
      <c r="A10" s="37">
        <v>1</v>
      </c>
      <c r="B10" s="7">
        <v>2</v>
      </c>
      <c r="C10" s="37">
        <v>3</v>
      </c>
      <c r="D10" s="37">
        <v>4</v>
      </c>
      <c r="E10" s="37">
        <v>5</v>
      </c>
      <c r="F10" s="37">
        <v>6</v>
      </c>
      <c r="G10" s="37">
        <v>7</v>
      </c>
      <c r="H10" s="37">
        <v>8</v>
      </c>
      <c r="I10" s="37">
        <v>9</v>
      </c>
      <c r="J10" s="37">
        <v>10</v>
      </c>
      <c r="K10" s="37">
        <v>11</v>
      </c>
      <c r="L10" s="37">
        <v>12</v>
      </c>
      <c r="M10" s="37">
        <v>13</v>
      </c>
      <c r="N10" s="37">
        <v>14</v>
      </c>
      <c r="O10" s="37">
        <v>15</v>
      </c>
      <c r="P10" s="37">
        <v>16</v>
      </c>
      <c r="Q10" s="37">
        <v>17</v>
      </c>
      <c r="R10" s="37">
        <v>18</v>
      </c>
      <c r="S10" s="37">
        <v>19</v>
      </c>
    </row>
    <row r="11" spans="1:21" s="15" customFormat="1" x14ac:dyDescent="0.2">
      <c r="A11" s="60" t="s">
        <v>184</v>
      </c>
      <c r="B11" s="61"/>
      <c r="C11" s="61"/>
      <c r="D11" s="61"/>
      <c r="E11" s="61"/>
      <c r="F11" s="61"/>
      <c r="G11" s="61"/>
      <c r="H11" s="61"/>
      <c r="I11" s="61"/>
      <c r="J11" s="61"/>
      <c r="K11" s="61"/>
      <c r="L11" s="61"/>
      <c r="M11" s="61"/>
      <c r="N11" s="61"/>
      <c r="O11" s="61"/>
      <c r="P11" s="61"/>
      <c r="Q11" s="61"/>
      <c r="R11" s="61"/>
      <c r="S11" s="61"/>
      <c r="T11" s="13"/>
      <c r="U11" s="14"/>
    </row>
    <row r="12" spans="1:21" s="10" customFormat="1" ht="54.75" customHeight="1" x14ac:dyDescent="0.25">
      <c r="A12" s="1">
        <v>1</v>
      </c>
      <c r="B12" s="5" t="s">
        <v>14</v>
      </c>
      <c r="C12" s="37" t="s">
        <v>185</v>
      </c>
      <c r="D12" s="37" t="s">
        <v>185</v>
      </c>
      <c r="E12" s="37" t="s">
        <v>185</v>
      </c>
      <c r="F12" s="37" t="s">
        <v>185</v>
      </c>
      <c r="G12" s="37" t="s">
        <v>185</v>
      </c>
      <c r="H12" s="37" t="s">
        <v>185</v>
      </c>
      <c r="I12" s="37" t="s">
        <v>185</v>
      </c>
      <c r="J12" s="37" t="s">
        <v>185</v>
      </c>
      <c r="K12" s="37" t="s">
        <v>185</v>
      </c>
      <c r="L12" s="37" t="s">
        <v>185</v>
      </c>
      <c r="M12" s="37" t="s">
        <v>185</v>
      </c>
      <c r="N12" s="37" t="s">
        <v>185</v>
      </c>
      <c r="O12" s="37" t="s">
        <v>185</v>
      </c>
      <c r="P12" s="37" t="s">
        <v>185</v>
      </c>
      <c r="Q12" s="37" t="s">
        <v>185</v>
      </c>
      <c r="R12" s="37" t="s">
        <v>185</v>
      </c>
      <c r="S12" s="37" t="s">
        <v>185</v>
      </c>
    </row>
    <row r="13" spans="1:21" s="10" customFormat="1" ht="30.75" customHeight="1" x14ac:dyDescent="0.25">
      <c r="A13" s="1" t="s">
        <v>16</v>
      </c>
      <c r="B13" s="5" t="s">
        <v>12</v>
      </c>
      <c r="C13" s="25" t="s">
        <v>185</v>
      </c>
      <c r="D13" s="26">
        <f>D14+D16+D18+D20+D22</f>
        <v>4147949.3000000003</v>
      </c>
      <c r="E13" s="26">
        <f>E14+E16+E18+E20+E22</f>
        <v>933170.8</v>
      </c>
      <c r="F13" s="27">
        <f>E13/D13*100</f>
        <v>22.497160223245739</v>
      </c>
      <c r="G13" s="27">
        <f>G14+G16+G18+G20+G22</f>
        <v>0</v>
      </c>
      <c r="H13" s="27">
        <f t="shared" ref="H13:N13" si="0">H14+H16+H18+H20+H22</f>
        <v>0</v>
      </c>
      <c r="I13" s="26">
        <f t="shared" si="0"/>
        <v>4147949.3000000003</v>
      </c>
      <c r="J13" s="26">
        <f>J14+J16+J18+J20+J22</f>
        <v>933170.8</v>
      </c>
      <c r="K13" s="27">
        <f t="shared" si="0"/>
        <v>0</v>
      </c>
      <c r="L13" s="27">
        <f t="shared" si="0"/>
        <v>0</v>
      </c>
      <c r="M13" s="27">
        <f t="shared" si="0"/>
        <v>0</v>
      </c>
      <c r="N13" s="27">
        <f t="shared" si="0"/>
        <v>0</v>
      </c>
      <c r="O13" s="37" t="s">
        <v>185</v>
      </c>
      <c r="P13" s="37" t="s">
        <v>185</v>
      </c>
      <c r="Q13" s="37" t="s">
        <v>185</v>
      </c>
      <c r="R13" s="37" t="s">
        <v>185</v>
      </c>
      <c r="S13" s="37" t="s">
        <v>185</v>
      </c>
    </row>
    <row r="14" spans="1:21" s="10" customFormat="1" ht="94.5" customHeight="1" x14ac:dyDescent="0.25">
      <c r="A14" s="2" t="s">
        <v>17</v>
      </c>
      <c r="B14" s="23" t="s">
        <v>198</v>
      </c>
      <c r="C14" s="37" t="s">
        <v>13</v>
      </c>
      <c r="D14" s="28">
        <f t="shared" ref="D14:E16" si="1">G14+I14+K14+M14</f>
        <v>68064.899999999994</v>
      </c>
      <c r="E14" s="28">
        <f>H14+J14+L14+N14</f>
        <v>11217.5</v>
      </c>
      <c r="F14" s="29">
        <f t="shared" ref="F14" si="2">E14/D14*100</f>
        <v>16.480594256364149</v>
      </c>
      <c r="G14" s="29">
        <v>0</v>
      </c>
      <c r="H14" s="29">
        <v>0</v>
      </c>
      <c r="I14" s="28">
        <v>68064.899999999994</v>
      </c>
      <c r="J14" s="28">
        <v>11217.5</v>
      </c>
      <c r="K14" s="29">
        <v>0</v>
      </c>
      <c r="L14" s="29">
        <v>0</v>
      </c>
      <c r="M14" s="29">
        <v>0</v>
      </c>
      <c r="N14" s="29">
        <v>0</v>
      </c>
      <c r="O14" s="37" t="s">
        <v>199</v>
      </c>
      <c r="P14" s="37" t="s">
        <v>183</v>
      </c>
      <c r="Q14" s="39" t="s">
        <v>183</v>
      </c>
      <c r="R14" s="40" t="s">
        <v>290</v>
      </c>
      <c r="S14" s="37" t="s">
        <v>185</v>
      </c>
    </row>
    <row r="15" spans="1:21" s="18" customFormat="1" ht="90.75" customHeight="1" x14ac:dyDescent="0.25">
      <c r="A15" s="12"/>
      <c r="B15" s="23" t="s">
        <v>56</v>
      </c>
      <c r="C15" s="53"/>
      <c r="D15" s="53"/>
      <c r="E15" s="53"/>
      <c r="F15" s="53"/>
      <c r="G15" s="53"/>
      <c r="H15" s="53"/>
      <c r="I15" s="53"/>
      <c r="J15" s="53"/>
      <c r="K15" s="53"/>
      <c r="L15" s="53"/>
      <c r="M15" s="53"/>
      <c r="N15" s="53"/>
      <c r="O15" s="53"/>
      <c r="P15" s="53"/>
      <c r="Q15" s="53"/>
      <c r="R15" s="53"/>
      <c r="S15" s="53"/>
      <c r="T15" s="16"/>
      <c r="U15" s="17"/>
    </row>
    <row r="16" spans="1:21" s="10" customFormat="1" ht="89.25" x14ac:dyDescent="0.25">
      <c r="A16" s="2" t="s">
        <v>18</v>
      </c>
      <c r="B16" s="23" t="s">
        <v>76</v>
      </c>
      <c r="C16" s="37" t="s">
        <v>13</v>
      </c>
      <c r="D16" s="28">
        <f t="shared" si="1"/>
        <v>5463.2</v>
      </c>
      <c r="E16" s="28">
        <f t="shared" si="1"/>
        <v>1028.4000000000001</v>
      </c>
      <c r="F16" s="28">
        <f t="shared" ref="F16" si="3">E16/D16*100</f>
        <v>18.824132376629084</v>
      </c>
      <c r="G16" s="29">
        <v>0</v>
      </c>
      <c r="H16" s="29">
        <v>0</v>
      </c>
      <c r="I16" s="28">
        <v>5463.2</v>
      </c>
      <c r="J16" s="28">
        <v>1028.4000000000001</v>
      </c>
      <c r="K16" s="29">
        <v>0</v>
      </c>
      <c r="L16" s="29">
        <v>0</v>
      </c>
      <c r="M16" s="29">
        <v>0</v>
      </c>
      <c r="N16" s="29">
        <v>0</v>
      </c>
      <c r="O16" s="37" t="s">
        <v>200</v>
      </c>
      <c r="P16" s="30">
        <v>30</v>
      </c>
      <c r="Q16" s="30">
        <v>30</v>
      </c>
      <c r="R16" s="37" t="s">
        <v>123</v>
      </c>
      <c r="S16" s="37" t="s">
        <v>185</v>
      </c>
    </row>
    <row r="17" spans="1:21" s="18" customFormat="1" ht="92.25" customHeight="1" x14ac:dyDescent="0.25">
      <c r="A17" s="12"/>
      <c r="B17" s="23" t="s">
        <v>56</v>
      </c>
      <c r="C17" s="53"/>
      <c r="D17" s="53"/>
      <c r="E17" s="53"/>
      <c r="F17" s="53"/>
      <c r="G17" s="53"/>
      <c r="H17" s="53"/>
      <c r="I17" s="53"/>
      <c r="J17" s="53"/>
      <c r="K17" s="53"/>
      <c r="L17" s="53"/>
      <c r="M17" s="53"/>
      <c r="N17" s="53"/>
      <c r="O17" s="53"/>
      <c r="P17" s="53"/>
      <c r="Q17" s="53"/>
      <c r="R17" s="53"/>
      <c r="S17" s="53"/>
      <c r="T17" s="16"/>
      <c r="U17" s="17"/>
    </row>
    <row r="18" spans="1:21" s="10" customFormat="1" ht="102" x14ac:dyDescent="0.25">
      <c r="A18" s="2" t="s">
        <v>19</v>
      </c>
      <c r="B18" s="23" t="s">
        <v>116</v>
      </c>
      <c r="C18" s="37" t="s">
        <v>13</v>
      </c>
      <c r="D18" s="28">
        <f t="shared" ref="D18:E100" si="4">G18+I18+K18+M18</f>
        <v>4073434</v>
      </c>
      <c r="E18" s="28">
        <f t="shared" si="4"/>
        <v>920803.9</v>
      </c>
      <c r="F18" s="28">
        <f t="shared" ref="F18" si="5">E18/D18*100</f>
        <v>22.605101739711504</v>
      </c>
      <c r="G18" s="29">
        <v>0</v>
      </c>
      <c r="H18" s="29">
        <v>0</v>
      </c>
      <c r="I18" s="28">
        <f>4056605.2+16828.8</f>
        <v>4073434</v>
      </c>
      <c r="J18" s="28">
        <f>917630.4+3173.5</f>
        <v>920803.9</v>
      </c>
      <c r="K18" s="29">
        <v>0</v>
      </c>
      <c r="L18" s="29">
        <v>0</v>
      </c>
      <c r="M18" s="29">
        <v>0</v>
      </c>
      <c r="N18" s="29">
        <v>0</v>
      </c>
      <c r="O18" s="37" t="s">
        <v>201</v>
      </c>
      <c r="P18" s="30">
        <v>100</v>
      </c>
      <c r="Q18" s="30">
        <v>100</v>
      </c>
      <c r="R18" s="37" t="s">
        <v>203</v>
      </c>
      <c r="S18" s="37" t="s">
        <v>185</v>
      </c>
    </row>
    <row r="19" spans="1:21" s="18" customFormat="1" ht="93" customHeight="1" x14ac:dyDescent="0.25">
      <c r="A19" s="12"/>
      <c r="B19" s="23" t="s">
        <v>56</v>
      </c>
      <c r="C19" s="53"/>
      <c r="D19" s="53"/>
      <c r="E19" s="53"/>
      <c r="F19" s="53"/>
      <c r="G19" s="53"/>
      <c r="H19" s="53"/>
      <c r="I19" s="53"/>
      <c r="J19" s="53"/>
      <c r="K19" s="53"/>
      <c r="L19" s="53"/>
      <c r="M19" s="53"/>
      <c r="N19" s="53"/>
      <c r="O19" s="53"/>
      <c r="P19" s="53"/>
      <c r="Q19" s="53"/>
      <c r="R19" s="53"/>
      <c r="S19" s="53"/>
      <c r="T19" s="16"/>
      <c r="U19" s="17"/>
    </row>
    <row r="20" spans="1:21" s="10" customFormat="1" ht="107.25" customHeight="1" x14ac:dyDescent="0.25">
      <c r="A20" s="2" t="s">
        <v>20</v>
      </c>
      <c r="B20" s="23" t="s">
        <v>117</v>
      </c>
      <c r="C20" s="37" t="s">
        <v>13</v>
      </c>
      <c r="D20" s="28">
        <f t="shared" si="4"/>
        <v>652.20000000000005</v>
      </c>
      <c r="E20" s="28">
        <f t="shared" si="4"/>
        <v>121</v>
      </c>
      <c r="F20" s="28">
        <f t="shared" ref="F20" si="6">E20/D20*100</f>
        <v>18.552591229684147</v>
      </c>
      <c r="G20" s="29">
        <v>0</v>
      </c>
      <c r="H20" s="29">
        <v>0</v>
      </c>
      <c r="I20" s="28">
        <f>649.5+2.7</f>
        <v>652.20000000000005</v>
      </c>
      <c r="J20" s="28">
        <f>119.4+1.6</f>
        <v>121</v>
      </c>
      <c r="K20" s="29">
        <v>0</v>
      </c>
      <c r="L20" s="29">
        <v>0</v>
      </c>
      <c r="M20" s="29">
        <v>0</v>
      </c>
      <c r="N20" s="29">
        <v>0</v>
      </c>
      <c r="O20" s="37" t="s">
        <v>202</v>
      </c>
      <c r="P20" s="30">
        <v>30</v>
      </c>
      <c r="Q20" s="30">
        <v>30</v>
      </c>
      <c r="R20" s="37" t="s">
        <v>123</v>
      </c>
      <c r="S20" s="37" t="s">
        <v>185</v>
      </c>
    </row>
    <row r="21" spans="1:21" s="18" customFormat="1" ht="98.25" customHeight="1" x14ac:dyDescent="0.25">
      <c r="A21" s="12"/>
      <c r="B21" s="23" t="s">
        <v>56</v>
      </c>
      <c r="C21" s="53"/>
      <c r="D21" s="53"/>
      <c r="E21" s="53"/>
      <c r="F21" s="53"/>
      <c r="G21" s="53"/>
      <c r="H21" s="53"/>
      <c r="I21" s="53"/>
      <c r="J21" s="53"/>
      <c r="K21" s="53"/>
      <c r="L21" s="53"/>
      <c r="M21" s="53"/>
      <c r="N21" s="53"/>
      <c r="O21" s="53"/>
      <c r="P21" s="53"/>
      <c r="Q21" s="53"/>
      <c r="R21" s="53"/>
      <c r="S21" s="53"/>
      <c r="T21" s="16"/>
      <c r="U21" s="17"/>
    </row>
    <row r="22" spans="1:21" s="10" customFormat="1" ht="38.25" x14ac:dyDescent="0.25">
      <c r="A22" s="2" t="s">
        <v>21</v>
      </c>
      <c r="B22" s="23" t="s">
        <v>77</v>
      </c>
      <c r="C22" s="37" t="s">
        <v>29</v>
      </c>
      <c r="D22" s="28">
        <f t="shared" ref="D22:E22" si="7">G22+I22+K22+M22</f>
        <v>335</v>
      </c>
      <c r="E22" s="28">
        <f t="shared" si="7"/>
        <v>0</v>
      </c>
      <c r="F22" s="28">
        <f t="shared" ref="F22" si="8">E22/D22*100</f>
        <v>0</v>
      </c>
      <c r="G22" s="29">
        <v>0</v>
      </c>
      <c r="H22" s="29">
        <v>0</v>
      </c>
      <c r="I22" s="28">
        <v>335</v>
      </c>
      <c r="J22" s="29">
        <v>0</v>
      </c>
      <c r="K22" s="29">
        <v>0</v>
      </c>
      <c r="L22" s="29">
        <v>0</v>
      </c>
      <c r="M22" s="29">
        <v>0</v>
      </c>
      <c r="N22" s="29">
        <v>0</v>
      </c>
      <c r="O22" s="37" t="s">
        <v>204</v>
      </c>
      <c r="P22" s="30" t="s">
        <v>123</v>
      </c>
      <c r="Q22" s="30" t="s">
        <v>123</v>
      </c>
      <c r="R22" s="37" t="s">
        <v>123</v>
      </c>
      <c r="S22" s="37" t="s">
        <v>185</v>
      </c>
    </row>
    <row r="23" spans="1:21" s="18" customFormat="1" ht="101.25" customHeight="1" x14ac:dyDescent="0.25">
      <c r="A23" s="12"/>
      <c r="B23" s="23" t="s">
        <v>56</v>
      </c>
      <c r="C23" s="53"/>
      <c r="D23" s="53"/>
      <c r="E23" s="53"/>
      <c r="F23" s="53"/>
      <c r="G23" s="53"/>
      <c r="H23" s="53"/>
      <c r="I23" s="53"/>
      <c r="J23" s="53"/>
      <c r="K23" s="53"/>
      <c r="L23" s="53"/>
      <c r="M23" s="53"/>
      <c r="N23" s="53"/>
      <c r="O23" s="53"/>
      <c r="P23" s="53"/>
      <c r="Q23" s="53"/>
      <c r="R23" s="53"/>
      <c r="S23" s="53"/>
      <c r="T23" s="16"/>
      <c r="U23" s="17"/>
    </row>
    <row r="24" spans="1:21" s="10" customFormat="1" ht="93" customHeight="1" x14ac:dyDescent="0.25">
      <c r="A24" s="3" t="s">
        <v>22</v>
      </c>
      <c r="B24" s="23" t="s">
        <v>66</v>
      </c>
      <c r="C24" s="25" t="s">
        <v>185</v>
      </c>
      <c r="D24" s="26">
        <f>D25+D33+D35+D27+D29+D31+D37+D39+D41+D43+D45+D49+D51+D55+D57+D59+D53</f>
        <v>9196095.3000000007</v>
      </c>
      <c r="E24" s="26">
        <f>E25+E33+E35+E27+E29+E31+E37+E39+E41+E43+E45+E49+E51+E55+E57+E59+E53+E47</f>
        <v>2002603.4000000001</v>
      </c>
      <c r="F24" s="26">
        <f>E24/D24*100</f>
        <v>21.776670800703858</v>
      </c>
      <c r="G24" s="26">
        <f>G25+G33+G35+G27+G29+G31+G37+G39+G41+G43+G45+G49+G51+G55+G57+G59+G53+G47</f>
        <v>1811497.9</v>
      </c>
      <c r="H24" s="26">
        <f t="shared" ref="H24:N24" si="9">H25+H33+H35+H27+H29+H31+H37+H39+H41+H43+H45+H49+H51+H55+H57+H59+H53+H47</f>
        <v>326008.10000000003</v>
      </c>
      <c r="I24" s="26">
        <f t="shared" si="9"/>
        <v>7266988.6000000015</v>
      </c>
      <c r="J24" s="26">
        <f t="shared" si="9"/>
        <v>1651588.9</v>
      </c>
      <c r="K24" s="26">
        <f t="shared" si="9"/>
        <v>128165.20000000001</v>
      </c>
      <c r="L24" s="26">
        <f t="shared" si="9"/>
        <v>25006.399999999998</v>
      </c>
      <c r="M24" s="26">
        <f t="shared" si="9"/>
        <v>0</v>
      </c>
      <c r="N24" s="26">
        <f t="shared" si="9"/>
        <v>0</v>
      </c>
      <c r="O24" s="25" t="s">
        <v>185</v>
      </c>
      <c r="P24" s="25" t="s">
        <v>185</v>
      </c>
      <c r="Q24" s="25" t="s">
        <v>185</v>
      </c>
      <c r="R24" s="25" t="s">
        <v>185</v>
      </c>
      <c r="S24" s="25" t="s">
        <v>185</v>
      </c>
    </row>
    <row r="25" spans="1:21" s="10" customFormat="1" ht="41.25" customHeight="1" x14ac:dyDescent="0.25">
      <c r="A25" s="1" t="s">
        <v>23</v>
      </c>
      <c r="B25" s="23" t="s">
        <v>78</v>
      </c>
      <c r="C25" s="37" t="s">
        <v>24</v>
      </c>
      <c r="D25" s="28">
        <f t="shared" si="4"/>
        <v>14971.2</v>
      </c>
      <c r="E25" s="28">
        <f t="shared" si="4"/>
        <v>3382.2</v>
      </c>
      <c r="F25" s="28">
        <f t="shared" ref="F25" si="10">E25/D25*100</f>
        <v>22.591375440846424</v>
      </c>
      <c r="G25" s="29">
        <v>0</v>
      </c>
      <c r="H25" s="29">
        <v>0</v>
      </c>
      <c r="I25" s="28">
        <v>14971.2</v>
      </c>
      <c r="J25" s="28">
        <v>3382.2</v>
      </c>
      <c r="K25" s="29">
        <v>0</v>
      </c>
      <c r="L25" s="29">
        <v>0</v>
      </c>
      <c r="M25" s="29">
        <v>0</v>
      </c>
      <c r="N25" s="29">
        <v>0</v>
      </c>
      <c r="O25" s="37" t="s">
        <v>205</v>
      </c>
      <c r="P25" s="37">
        <v>1</v>
      </c>
      <c r="Q25" s="37">
        <v>1</v>
      </c>
      <c r="R25" s="37" t="s">
        <v>123</v>
      </c>
      <c r="S25" s="37" t="s">
        <v>185</v>
      </c>
    </row>
    <row r="26" spans="1:21" s="18" customFormat="1" ht="93.75" customHeight="1" x14ac:dyDescent="0.25">
      <c r="A26" s="12"/>
      <c r="B26" s="23" t="s">
        <v>56</v>
      </c>
      <c r="C26" s="53"/>
      <c r="D26" s="53"/>
      <c r="E26" s="53"/>
      <c r="F26" s="53"/>
      <c r="G26" s="53"/>
      <c r="H26" s="53"/>
      <c r="I26" s="53"/>
      <c r="J26" s="53"/>
      <c r="K26" s="53"/>
      <c r="L26" s="53"/>
      <c r="M26" s="53"/>
      <c r="N26" s="53"/>
      <c r="O26" s="53"/>
      <c r="P26" s="53"/>
      <c r="Q26" s="53"/>
      <c r="R26" s="53"/>
      <c r="S26" s="53"/>
      <c r="T26" s="16"/>
      <c r="U26" s="17"/>
    </row>
    <row r="27" spans="1:21" s="10" customFormat="1" ht="38.25" x14ac:dyDescent="0.25">
      <c r="A27" s="1" t="s">
        <v>25</v>
      </c>
      <c r="B27" s="23" t="s">
        <v>79</v>
      </c>
      <c r="C27" s="37" t="s">
        <v>30</v>
      </c>
      <c r="D27" s="28">
        <f>G27+I27+K27+M27</f>
        <v>136114.6</v>
      </c>
      <c r="E27" s="28">
        <f>H27+J27+L27+N27</f>
        <v>32204.3</v>
      </c>
      <c r="F27" s="28">
        <f>E27/D27*100</f>
        <v>23.659695580047988</v>
      </c>
      <c r="G27" s="29">
        <v>0</v>
      </c>
      <c r="H27" s="29">
        <v>0</v>
      </c>
      <c r="I27" s="28">
        <v>136114.6</v>
      </c>
      <c r="J27" s="28">
        <v>32204.3</v>
      </c>
      <c r="K27" s="29">
        <v>0</v>
      </c>
      <c r="L27" s="29">
        <v>0</v>
      </c>
      <c r="M27" s="29">
        <v>0</v>
      </c>
      <c r="N27" s="29">
        <v>0</v>
      </c>
      <c r="O27" s="37" t="s">
        <v>205</v>
      </c>
      <c r="P27" s="37">
        <v>1</v>
      </c>
      <c r="Q27" s="37">
        <v>1</v>
      </c>
      <c r="R27" s="37" t="s">
        <v>123</v>
      </c>
      <c r="S27" s="37" t="s">
        <v>185</v>
      </c>
    </row>
    <row r="28" spans="1:21" s="18" customFormat="1" ht="91.5" customHeight="1" x14ac:dyDescent="0.25">
      <c r="A28" s="12"/>
      <c r="B28" s="23" t="s">
        <v>56</v>
      </c>
      <c r="C28" s="53"/>
      <c r="D28" s="53"/>
      <c r="E28" s="53"/>
      <c r="F28" s="53"/>
      <c r="G28" s="53"/>
      <c r="H28" s="53"/>
      <c r="I28" s="53"/>
      <c r="J28" s="53"/>
      <c r="K28" s="53"/>
      <c r="L28" s="53"/>
      <c r="M28" s="53"/>
      <c r="N28" s="53"/>
      <c r="O28" s="53"/>
      <c r="P28" s="53"/>
      <c r="Q28" s="53"/>
      <c r="R28" s="53"/>
      <c r="S28" s="53"/>
      <c r="T28" s="16"/>
      <c r="U28" s="17"/>
    </row>
    <row r="29" spans="1:21" s="10" customFormat="1" ht="53.25" customHeight="1" x14ac:dyDescent="0.25">
      <c r="A29" s="1" t="s">
        <v>26</v>
      </c>
      <c r="B29" s="23" t="s">
        <v>80</v>
      </c>
      <c r="C29" s="37" t="s">
        <v>31</v>
      </c>
      <c r="D29" s="28">
        <f>G29+I29+K29+M29</f>
        <v>332409.2</v>
      </c>
      <c r="E29" s="28">
        <f>H29+J29+L29+N29</f>
        <v>86633.9</v>
      </c>
      <c r="F29" s="28">
        <f>E29/D29*100</f>
        <v>26.062425468368499</v>
      </c>
      <c r="G29" s="29">
        <v>0</v>
      </c>
      <c r="H29" s="29">
        <v>0</v>
      </c>
      <c r="I29" s="28">
        <v>332409.2</v>
      </c>
      <c r="J29" s="28">
        <v>86633.9</v>
      </c>
      <c r="K29" s="29">
        <v>0</v>
      </c>
      <c r="L29" s="29">
        <v>0</v>
      </c>
      <c r="M29" s="29">
        <v>0</v>
      </c>
      <c r="N29" s="29">
        <v>0</v>
      </c>
      <c r="O29" s="37" t="s">
        <v>205</v>
      </c>
      <c r="P29" s="37">
        <v>8</v>
      </c>
      <c r="Q29" s="37">
        <v>8</v>
      </c>
      <c r="R29" s="37" t="s">
        <v>123</v>
      </c>
      <c r="S29" s="37" t="s">
        <v>185</v>
      </c>
    </row>
    <row r="30" spans="1:21" s="18" customFormat="1" ht="93" customHeight="1" x14ac:dyDescent="0.25">
      <c r="A30" s="12"/>
      <c r="B30" s="23" t="s">
        <v>56</v>
      </c>
      <c r="C30" s="53"/>
      <c r="D30" s="53"/>
      <c r="E30" s="53"/>
      <c r="F30" s="53"/>
      <c r="G30" s="53"/>
      <c r="H30" s="53"/>
      <c r="I30" s="53"/>
      <c r="J30" s="53"/>
      <c r="K30" s="53"/>
      <c r="L30" s="53"/>
      <c r="M30" s="53"/>
      <c r="N30" s="53"/>
      <c r="O30" s="53"/>
      <c r="P30" s="53"/>
      <c r="Q30" s="53"/>
      <c r="R30" s="53"/>
      <c r="S30" s="53"/>
      <c r="T30" s="16"/>
      <c r="U30" s="17"/>
    </row>
    <row r="31" spans="1:21" s="10" customFormat="1" ht="66.75" customHeight="1" x14ac:dyDescent="0.25">
      <c r="A31" s="1" t="s">
        <v>67</v>
      </c>
      <c r="B31" s="23" t="s">
        <v>81</v>
      </c>
      <c r="C31" s="37" t="s">
        <v>32</v>
      </c>
      <c r="D31" s="28">
        <f>G31+I31+K31+M31</f>
        <v>35404.1</v>
      </c>
      <c r="E31" s="28">
        <f>H31+J31+L31+N31</f>
        <v>8616.5</v>
      </c>
      <c r="F31" s="28">
        <f>E31/D31*100</f>
        <v>24.337576721340184</v>
      </c>
      <c r="G31" s="29">
        <v>0</v>
      </c>
      <c r="H31" s="29">
        <v>0</v>
      </c>
      <c r="I31" s="28">
        <v>35404.1</v>
      </c>
      <c r="J31" s="28">
        <v>8616.5</v>
      </c>
      <c r="K31" s="29">
        <v>0</v>
      </c>
      <c r="L31" s="29">
        <v>0</v>
      </c>
      <c r="M31" s="29">
        <v>0</v>
      </c>
      <c r="N31" s="29">
        <v>0</v>
      </c>
      <c r="O31" s="37" t="s">
        <v>205</v>
      </c>
      <c r="P31" s="37">
        <v>1</v>
      </c>
      <c r="Q31" s="37">
        <v>1</v>
      </c>
      <c r="R31" s="37" t="s">
        <v>123</v>
      </c>
      <c r="S31" s="37" t="s">
        <v>185</v>
      </c>
    </row>
    <row r="32" spans="1:21" s="18" customFormat="1" ht="90" customHeight="1" x14ac:dyDescent="0.25">
      <c r="A32" s="12"/>
      <c r="B32" s="23" t="s">
        <v>56</v>
      </c>
      <c r="C32" s="53"/>
      <c r="D32" s="53"/>
      <c r="E32" s="53"/>
      <c r="F32" s="53"/>
      <c r="G32" s="53"/>
      <c r="H32" s="53"/>
      <c r="I32" s="53"/>
      <c r="J32" s="53"/>
      <c r="K32" s="53"/>
      <c r="L32" s="53"/>
      <c r="M32" s="53"/>
      <c r="N32" s="53"/>
      <c r="O32" s="53"/>
      <c r="P32" s="53"/>
      <c r="Q32" s="53"/>
      <c r="R32" s="53"/>
      <c r="S32" s="53"/>
      <c r="T32" s="16"/>
      <c r="U32" s="17"/>
    </row>
    <row r="33" spans="1:21" s="10" customFormat="1" ht="68.25" customHeight="1" x14ac:dyDescent="0.25">
      <c r="A33" s="1" t="s">
        <v>28</v>
      </c>
      <c r="B33" s="23" t="s">
        <v>82</v>
      </c>
      <c r="C33" s="37" t="s">
        <v>13</v>
      </c>
      <c r="D33" s="28">
        <f t="shared" si="4"/>
        <v>6432952.4000000004</v>
      </c>
      <c r="E33" s="28">
        <f t="shared" si="4"/>
        <v>1460731.6</v>
      </c>
      <c r="F33" s="29">
        <f t="shared" ref="F33:F132" si="11">E33/D33*100</f>
        <v>22.707017076638092</v>
      </c>
      <c r="G33" s="29">
        <v>0</v>
      </c>
      <c r="H33" s="29">
        <v>0</v>
      </c>
      <c r="I33" s="28">
        <f>6351530+81422.4</f>
        <v>6432952.4000000004</v>
      </c>
      <c r="J33" s="28">
        <f>1444581.5+16150.1</f>
        <v>1460731.6</v>
      </c>
      <c r="K33" s="29">
        <v>0</v>
      </c>
      <c r="L33" s="29">
        <v>0</v>
      </c>
      <c r="M33" s="29">
        <v>0</v>
      </c>
      <c r="N33" s="29">
        <v>0</v>
      </c>
      <c r="O33" s="37" t="s">
        <v>206</v>
      </c>
      <c r="P33" s="37">
        <v>100</v>
      </c>
      <c r="Q33" s="37">
        <v>100</v>
      </c>
      <c r="R33" s="39" t="s">
        <v>188</v>
      </c>
      <c r="S33" s="37" t="s">
        <v>185</v>
      </c>
    </row>
    <row r="34" spans="1:21" s="18" customFormat="1" ht="93" customHeight="1" x14ac:dyDescent="0.25">
      <c r="A34" s="12"/>
      <c r="B34" s="23" t="s">
        <v>56</v>
      </c>
      <c r="C34" s="53"/>
      <c r="D34" s="53"/>
      <c r="E34" s="53"/>
      <c r="F34" s="53"/>
      <c r="G34" s="53"/>
      <c r="H34" s="53"/>
      <c r="I34" s="53"/>
      <c r="J34" s="53"/>
      <c r="K34" s="53"/>
      <c r="L34" s="53"/>
      <c r="M34" s="53"/>
      <c r="N34" s="53"/>
      <c r="O34" s="53"/>
      <c r="P34" s="53"/>
      <c r="Q34" s="53"/>
      <c r="R34" s="53"/>
      <c r="S34" s="53"/>
      <c r="T34" s="16"/>
      <c r="U34" s="17"/>
    </row>
    <row r="35" spans="1:21" s="10" customFormat="1" ht="78.75" customHeight="1" x14ac:dyDescent="0.25">
      <c r="A35" s="1" t="s">
        <v>83</v>
      </c>
      <c r="B35" s="23" t="s">
        <v>84</v>
      </c>
      <c r="C35" s="37" t="s">
        <v>13</v>
      </c>
      <c r="D35" s="28">
        <f t="shared" si="4"/>
        <v>1029.3</v>
      </c>
      <c r="E35" s="28">
        <f t="shared" si="4"/>
        <v>160.80000000000001</v>
      </c>
      <c r="F35" s="28">
        <f t="shared" si="11"/>
        <v>15.622267560477995</v>
      </c>
      <c r="G35" s="29">
        <v>0</v>
      </c>
      <c r="H35" s="29">
        <v>0</v>
      </c>
      <c r="I35" s="28">
        <v>1029.3</v>
      </c>
      <c r="J35" s="28">
        <v>160.80000000000001</v>
      </c>
      <c r="K35" s="29">
        <v>0</v>
      </c>
      <c r="L35" s="29">
        <v>0</v>
      </c>
      <c r="M35" s="29">
        <v>0</v>
      </c>
      <c r="N35" s="29">
        <v>0</v>
      </c>
      <c r="O35" s="37" t="s">
        <v>202</v>
      </c>
      <c r="P35" s="37">
        <v>30</v>
      </c>
      <c r="Q35" s="37">
        <v>30</v>
      </c>
      <c r="R35" s="37" t="s">
        <v>123</v>
      </c>
      <c r="S35" s="37" t="s">
        <v>185</v>
      </c>
    </row>
    <row r="36" spans="1:21" s="18" customFormat="1" ht="93" customHeight="1" x14ac:dyDescent="0.25">
      <c r="A36" s="12"/>
      <c r="B36" s="23" t="s">
        <v>56</v>
      </c>
      <c r="C36" s="53"/>
      <c r="D36" s="53"/>
      <c r="E36" s="53"/>
      <c r="F36" s="53"/>
      <c r="G36" s="53"/>
      <c r="H36" s="53"/>
      <c r="I36" s="53"/>
      <c r="J36" s="53"/>
      <c r="K36" s="53"/>
      <c r="L36" s="53"/>
      <c r="M36" s="53"/>
      <c r="N36" s="53"/>
      <c r="O36" s="53"/>
      <c r="P36" s="53"/>
      <c r="Q36" s="53"/>
      <c r="R36" s="53"/>
      <c r="S36" s="53"/>
      <c r="T36" s="16"/>
      <c r="U36" s="17"/>
    </row>
    <row r="37" spans="1:21" s="10" customFormat="1" ht="41.25" customHeight="1" x14ac:dyDescent="0.25">
      <c r="A37" s="1" t="s">
        <v>69</v>
      </c>
      <c r="B37" s="23" t="s">
        <v>85</v>
      </c>
      <c r="C37" s="37" t="s">
        <v>187</v>
      </c>
      <c r="D37" s="28">
        <f t="shared" ref="D37" si="12">G37+I37+K37+M37</f>
        <v>2690</v>
      </c>
      <c r="E37" s="28">
        <f>H37+J37+L37+N37</f>
        <v>0</v>
      </c>
      <c r="F37" s="28">
        <f t="shared" ref="F37" si="13">E37/D37*100</f>
        <v>0</v>
      </c>
      <c r="G37" s="29">
        <v>0</v>
      </c>
      <c r="H37" s="29">
        <v>0</v>
      </c>
      <c r="I37" s="28">
        <v>2690</v>
      </c>
      <c r="J37" s="28">
        <v>0</v>
      </c>
      <c r="K37" s="29">
        <v>0</v>
      </c>
      <c r="L37" s="29">
        <v>0</v>
      </c>
      <c r="M37" s="29">
        <v>0</v>
      </c>
      <c r="N37" s="29">
        <v>0</v>
      </c>
      <c r="O37" s="37" t="s">
        <v>207</v>
      </c>
      <c r="P37" s="37" t="s">
        <v>123</v>
      </c>
      <c r="Q37" s="37" t="s">
        <v>123</v>
      </c>
      <c r="R37" s="37" t="s">
        <v>123</v>
      </c>
      <c r="S37" s="37" t="s">
        <v>185</v>
      </c>
    </row>
    <row r="38" spans="1:21" s="18" customFormat="1" ht="90.75" customHeight="1" x14ac:dyDescent="0.25">
      <c r="A38" s="12"/>
      <c r="B38" s="23" t="s">
        <v>56</v>
      </c>
      <c r="C38" s="53"/>
      <c r="D38" s="53"/>
      <c r="E38" s="53"/>
      <c r="F38" s="53"/>
      <c r="G38" s="53"/>
      <c r="H38" s="53"/>
      <c r="I38" s="53"/>
      <c r="J38" s="53"/>
      <c r="K38" s="53"/>
      <c r="L38" s="53"/>
      <c r="M38" s="53"/>
      <c r="N38" s="53"/>
      <c r="O38" s="53"/>
      <c r="P38" s="53"/>
      <c r="Q38" s="53"/>
      <c r="R38" s="53"/>
      <c r="S38" s="53"/>
      <c r="T38" s="16"/>
      <c r="U38" s="17"/>
    </row>
    <row r="39" spans="1:21" s="10" customFormat="1" ht="68.25" customHeight="1" x14ac:dyDescent="0.25">
      <c r="A39" s="1" t="s">
        <v>208</v>
      </c>
      <c r="B39" s="23" t="s">
        <v>210</v>
      </c>
      <c r="C39" s="37" t="s">
        <v>24</v>
      </c>
      <c r="D39" s="28">
        <f>G39+I39+K39+M39</f>
        <v>1457.2</v>
      </c>
      <c r="E39" s="28">
        <f>H39+J39+L39+N39</f>
        <v>0</v>
      </c>
      <c r="F39" s="28">
        <f>E39/D39*100</f>
        <v>0</v>
      </c>
      <c r="G39" s="29">
        <v>0</v>
      </c>
      <c r="H39" s="29">
        <v>0</v>
      </c>
      <c r="I39" s="28">
        <v>1457.2</v>
      </c>
      <c r="J39" s="28">
        <v>0</v>
      </c>
      <c r="K39" s="29">
        <v>0</v>
      </c>
      <c r="L39" s="29">
        <v>0</v>
      </c>
      <c r="M39" s="29">
        <v>0</v>
      </c>
      <c r="N39" s="29">
        <v>0</v>
      </c>
      <c r="O39" s="37" t="s">
        <v>209</v>
      </c>
      <c r="P39" s="37" t="s">
        <v>180</v>
      </c>
      <c r="Q39" s="37" t="s">
        <v>180</v>
      </c>
      <c r="R39" s="37" t="s">
        <v>123</v>
      </c>
      <c r="S39" s="37" t="s">
        <v>185</v>
      </c>
    </row>
    <row r="40" spans="1:21" s="18" customFormat="1" ht="93" customHeight="1" x14ac:dyDescent="0.25">
      <c r="A40" s="12"/>
      <c r="B40" s="23" t="s">
        <v>56</v>
      </c>
      <c r="C40" s="53"/>
      <c r="D40" s="53"/>
      <c r="E40" s="53"/>
      <c r="F40" s="53"/>
      <c r="G40" s="53"/>
      <c r="H40" s="53"/>
      <c r="I40" s="53"/>
      <c r="J40" s="53"/>
      <c r="K40" s="53"/>
      <c r="L40" s="53"/>
      <c r="M40" s="53"/>
      <c r="N40" s="53"/>
      <c r="O40" s="53"/>
      <c r="P40" s="53"/>
      <c r="Q40" s="53"/>
      <c r="R40" s="53"/>
      <c r="S40" s="53"/>
      <c r="T40" s="16"/>
      <c r="U40" s="17"/>
    </row>
    <row r="41" spans="1:21" s="10" customFormat="1" ht="171" customHeight="1" x14ac:dyDescent="0.25">
      <c r="A41" s="1" t="s">
        <v>68</v>
      </c>
      <c r="B41" s="23" t="s">
        <v>118</v>
      </c>
      <c r="C41" s="37" t="s">
        <v>106</v>
      </c>
      <c r="D41" s="28">
        <f>G41+I41+K41+M41</f>
        <v>600</v>
      </c>
      <c r="E41" s="28">
        <f>H41+J41+L41+N41</f>
        <v>0</v>
      </c>
      <c r="F41" s="28">
        <f>E41/D41*100</f>
        <v>0</v>
      </c>
      <c r="G41" s="29">
        <v>0</v>
      </c>
      <c r="H41" s="29">
        <v>0</v>
      </c>
      <c r="I41" s="28">
        <v>600</v>
      </c>
      <c r="J41" s="29">
        <v>0</v>
      </c>
      <c r="K41" s="29">
        <v>0</v>
      </c>
      <c r="L41" s="29">
        <v>0</v>
      </c>
      <c r="M41" s="29">
        <v>0</v>
      </c>
      <c r="N41" s="29">
        <v>0</v>
      </c>
      <c r="O41" s="37" t="s">
        <v>211</v>
      </c>
      <c r="P41" s="37">
        <v>100</v>
      </c>
      <c r="Q41" s="37">
        <v>100</v>
      </c>
      <c r="R41" s="37" t="s">
        <v>115</v>
      </c>
      <c r="S41" s="37" t="s">
        <v>185</v>
      </c>
    </row>
    <row r="42" spans="1:21" s="18" customFormat="1" ht="105" customHeight="1" x14ac:dyDescent="0.25">
      <c r="A42" s="12"/>
      <c r="B42" s="23" t="s">
        <v>56</v>
      </c>
      <c r="C42" s="53"/>
      <c r="D42" s="53"/>
      <c r="E42" s="53"/>
      <c r="F42" s="53"/>
      <c r="G42" s="53"/>
      <c r="H42" s="53"/>
      <c r="I42" s="53"/>
      <c r="J42" s="53"/>
      <c r="K42" s="53"/>
      <c r="L42" s="53"/>
      <c r="M42" s="53"/>
      <c r="N42" s="53"/>
      <c r="O42" s="53"/>
      <c r="P42" s="53"/>
      <c r="Q42" s="53"/>
      <c r="R42" s="53"/>
      <c r="S42" s="53"/>
      <c r="T42" s="16"/>
      <c r="U42" s="17"/>
    </row>
    <row r="43" spans="1:21" s="11" customFormat="1" ht="40.5" customHeight="1" x14ac:dyDescent="0.25">
      <c r="A43" s="1" t="s">
        <v>212</v>
      </c>
      <c r="B43" s="23" t="s">
        <v>213</v>
      </c>
      <c r="C43" s="31" t="s">
        <v>13</v>
      </c>
      <c r="D43" s="32">
        <f>G43+I43+K43+M43</f>
        <v>13800</v>
      </c>
      <c r="E43" s="32">
        <f>H43+J43+L43+N43</f>
        <v>0</v>
      </c>
      <c r="F43" s="28">
        <f>E43/D43*100</f>
        <v>0</v>
      </c>
      <c r="G43" s="29">
        <v>0</v>
      </c>
      <c r="H43" s="29">
        <v>0</v>
      </c>
      <c r="I43" s="32">
        <v>13800</v>
      </c>
      <c r="J43" s="32">
        <v>0</v>
      </c>
      <c r="K43" s="29">
        <v>0</v>
      </c>
      <c r="L43" s="29">
        <v>0</v>
      </c>
      <c r="M43" s="29">
        <v>0</v>
      </c>
      <c r="N43" s="29">
        <v>0</v>
      </c>
      <c r="O43" s="39" t="s">
        <v>214</v>
      </c>
      <c r="P43" s="31" t="s">
        <v>123</v>
      </c>
      <c r="Q43" s="31" t="s">
        <v>123</v>
      </c>
      <c r="R43" s="31" t="s">
        <v>123</v>
      </c>
      <c r="S43" s="31" t="s">
        <v>185</v>
      </c>
    </row>
    <row r="44" spans="1:21" s="18" customFormat="1" ht="101.25" customHeight="1" x14ac:dyDescent="0.25">
      <c r="A44" s="12"/>
      <c r="B44" s="23" t="s">
        <v>56</v>
      </c>
      <c r="C44" s="53"/>
      <c r="D44" s="53"/>
      <c r="E44" s="53"/>
      <c r="F44" s="53"/>
      <c r="G44" s="53"/>
      <c r="H44" s="53"/>
      <c r="I44" s="53"/>
      <c r="J44" s="53"/>
      <c r="K44" s="53"/>
      <c r="L44" s="53"/>
      <c r="M44" s="53"/>
      <c r="N44" s="53"/>
      <c r="O44" s="53"/>
      <c r="P44" s="53"/>
      <c r="Q44" s="53"/>
      <c r="R44" s="53"/>
      <c r="S44" s="53"/>
      <c r="T44" s="16"/>
      <c r="U44" s="17"/>
    </row>
    <row r="45" spans="1:21" s="11" customFormat="1" ht="83.25" customHeight="1" x14ac:dyDescent="0.25">
      <c r="A45" s="4" t="s">
        <v>33</v>
      </c>
      <c r="B45" s="23" t="s">
        <v>124</v>
      </c>
      <c r="C45" s="31" t="s">
        <v>29</v>
      </c>
      <c r="D45" s="32">
        <f>G45+I45+K45+M45</f>
        <v>8983.9</v>
      </c>
      <c r="E45" s="32">
        <f>H45+J45+L45+N45</f>
        <v>0</v>
      </c>
      <c r="F45" s="28">
        <f>E45/D45*100</f>
        <v>0</v>
      </c>
      <c r="G45" s="29">
        <v>0</v>
      </c>
      <c r="H45" s="29">
        <v>0</v>
      </c>
      <c r="I45" s="28">
        <v>8983.9</v>
      </c>
      <c r="J45" s="29">
        <v>0</v>
      </c>
      <c r="K45" s="29">
        <v>0</v>
      </c>
      <c r="L45" s="29">
        <v>0</v>
      </c>
      <c r="M45" s="29">
        <v>0</v>
      </c>
      <c r="N45" s="29">
        <v>0</v>
      </c>
      <c r="O45" s="31" t="s">
        <v>215</v>
      </c>
      <c r="P45" s="31" t="s">
        <v>123</v>
      </c>
      <c r="Q45" s="31" t="s">
        <v>123</v>
      </c>
      <c r="R45" s="31" t="s">
        <v>123</v>
      </c>
      <c r="S45" s="31" t="s">
        <v>185</v>
      </c>
    </row>
    <row r="46" spans="1:21" s="18" customFormat="1" ht="105.75" customHeight="1" x14ac:dyDescent="0.25">
      <c r="A46" s="12"/>
      <c r="B46" s="23" t="s">
        <v>56</v>
      </c>
      <c r="C46" s="53"/>
      <c r="D46" s="53"/>
      <c r="E46" s="53"/>
      <c r="F46" s="53"/>
      <c r="G46" s="53"/>
      <c r="H46" s="53"/>
      <c r="I46" s="53"/>
      <c r="J46" s="53"/>
      <c r="K46" s="53"/>
      <c r="L46" s="53"/>
      <c r="M46" s="53"/>
      <c r="N46" s="53"/>
      <c r="O46" s="53"/>
      <c r="P46" s="53"/>
      <c r="Q46" s="53"/>
      <c r="R46" s="53"/>
      <c r="S46" s="53"/>
      <c r="T46" s="16"/>
      <c r="U46" s="17"/>
    </row>
    <row r="47" spans="1:21" s="11" customFormat="1" ht="91.5" customHeight="1" x14ac:dyDescent="0.25">
      <c r="A47" s="4" t="s">
        <v>216</v>
      </c>
      <c r="B47" s="23" t="s">
        <v>217</v>
      </c>
      <c r="C47" s="31" t="s">
        <v>29</v>
      </c>
      <c r="D47" s="32">
        <f>G47+I47+K47+M47</f>
        <v>10556.4</v>
      </c>
      <c r="E47" s="32">
        <f>H47+J47+L47+N47</f>
        <v>0</v>
      </c>
      <c r="F47" s="28">
        <f>E47/D47*100</f>
        <v>0</v>
      </c>
      <c r="G47" s="29">
        <v>0</v>
      </c>
      <c r="H47" s="29">
        <v>0</v>
      </c>
      <c r="I47" s="28">
        <v>10556.4</v>
      </c>
      <c r="J47" s="29">
        <v>0</v>
      </c>
      <c r="K47" s="29">
        <v>0</v>
      </c>
      <c r="L47" s="29">
        <v>0</v>
      </c>
      <c r="M47" s="29">
        <v>0</v>
      </c>
      <c r="N47" s="29">
        <v>0</v>
      </c>
      <c r="O47" s="31" t="s">
        <v>218</v>
      </c>
      <c r="P47" s="31" t="s">
        <v>123</v>
      </c>
      <c r="Q47" s="31" t="s">
        <v>123</v>
      </c>
      <c r="R47" s="31" t="s">
        <v>123</v>
      </c>
      <c r="S47" s="31" t="s">
        <v>185</v>
      </c>
    </row>
    <row r="48" spans="1:21" s="18" customFormat="1" ht="105.75" customHeight="1" x14ac:dyDescent="0.25">
      <c r="A48" s="12"/>
      <c r="B48" s="23" t="s">
        <v>56</v>
      </c>
      <c r="C48" s="53"/>
      <c r="D48" s="53"/>
      <c r="E48" s="53"/>
      <c r="F48" s="53"/>
      <c r="G48" s="53"/>
      <c r="H48" s="53"/>
      <c r="I48" s="53"/>
      <c r="J48" s="53"/>
      <c r="K48" s="53"/>
      <c r="L48" s="53"/>
      <c r="M48" s="53"/>
      <c r="N48" s="53"/>
      <c r="O48" s="53"/>
      <c r="P48" s="53"/>
      <c r="Q48" s="53"/>
      <c r="R48" s="53"/>
      <c r="S48" s="53"/>
      <c r="T48" s="16"/>
      <c r="U48" s="17"/>
    </row>
    <row r="49" spans="1:21" s="10" customFormat="1" ht="163.5" customHeight="1" x14ac:dyDescent="0.25">
      <c r="A49" s="1" t="s">
        <v>137</v>
      </c>
      <c r="B49" s="23" t="s">
        <v>181</v>
      </c>
      <c r="C49" s="37" t="s">
        <v>135</v>
      </c>
      <c r="D49" s="28">
        <f t="shared" ref="D49" si="14">G49+I49+K49+M49</f>
        <v>532977.6</v>
      </c>
      <c r="E49" s="28">
        <f>H49+J49+L49+N49</f>
        <v>128549.1</v>
      </c>
      <c r="F49" s="28">
        <f t="shared" ref="F49:F51" si="15">E49/D49*100</f>
        <v>24.119043652115963</v>
      </c>
      <c r="G49" s="28">
        <f>532430.7+546.9</f>
        <v>532977.6</v>
      </c>
      <c r="H49" s="28">
        <f>128413.1+136</f>
        <v>128549.1</v>
      </c>
      <c r="I49" s="28">
        <v>0</v>
      </c>
      <c r="J49" s="29">
        <v>0</v>
      </c>
      <c r="K49" s="29">
        <v>0</v>
      </c>
      <c r="L49" s="29">
        <v>0</v>
      </c>
      <c r="M49" s="29">
        <v>0</v>
      </c>
      <c r="N49" s="29">
        <v>0</v>
      </c>
      <c r="O49" s="37" t="s">
        <v>219</v>
      </c>
      <c r="P49" s="37">
        <v>100</v>
      </c>
      <c r="Q49" s="37">
        <v>100</v>
      </c>
      <c r="R49" s="37" t="s">
        <v>189</v>
      </c>
      <c r="S49" s="37" t="s">
        <v>185</v>
      </c>
    </row>
    <row r="50" spans="1:21" s="18" customFormat="1" ht="101.25" customHeight="1" x14ac:dyDescent="0.25">
      <c r="A50" s="12"/>
      <c r="B50" s="23" t="s">
        <v>56</v>
      </c>
      <c r="C50" s="53"/>
      <c r="D50" s="53"/>
      <c r="E50" s="53"/>
      <c r="F50" s="53"/>
      <c r="G50" s="53"/>
      <c r="H50" s="53"/>
      <c r="I50" s="53"/>
      <c r="J50" s="53"/>
      <c r="K50" s="53"/>
      <c r="L50" s="53"/>
      <c r="M50" s="53"/>
      <c r="N50" s="53"/>
      <c r="O50" s="53"/>
      <c r="P50" s="53"/>
      <c r="Q50" s="53"/>
      <c r="R50" s="53"/>
      <c r="S50" s="53"/>
      <c r="T50" s="16"/>
      <c r="U50" s="17"/>
    </row>
    <row r="51" spans="1:21" s="10" customFormat="1" ht="94.5" customHeight="1" x14ac:dyDescent="0.25">
      <c r="A51" s="1" t="s">
        <v>138</v>
      </c>
      <c r="B51" s="23" t="s">
        <v>130</v>
      </c>
      <c r="C51" s="37" t="s">
        <v>129</v>
      </c>
      <c r="D51" s="28">
        <f t="shared" ref="D51" si="16">G51+I51+K51+M51</f>
        <v>868405.1</v>
      </c>
      <c r="E51" s="28">
        <f>H51+J51+L51+N51</f>
        <v>218429.00000000003</v>
      </c>
      <c r="F51" s="28">
        <f t="shared" si="15"/>
        <v>25.152892354040763</v>
      </c>
      <c r="G51" s="28">
        <v>550988.1</v>
      </c>
      <c r="H51" s="28">
        <v>139871.6</v>
      </c>
      <c r="I51" s="28">
        <f>211561.4+17967</f>
        <v>229528.4</v>
      </c>
      <c r="J51" s="28">
        <f>52119.8+4561</f>
        <v>56680.800000000003</v>
      </c>
      <c r="K51" s="28">
        <v>87888.6</v>
      </c>
      <c r="L51" s="28">
        <v>21876.6</v>
      </c>
      <c r="M51" s="29">
        <v>0</v>
      </c>
      <c r="N51" s="29">
        <v>0</v>
      </c>
      <c r="O51" s="37" t="s">
        <v>220</v>
      </c>
      <c r="P51" s="37">
        <v>100</v>
      </c>
      <c r="Q51" s="37">
        <v>100</v>
      </c>
      <c r="R51" s="37" t="s">
        <v>192</v>
      </c>
      <c r="S51" s="37" t="s">
        <v>185</v>
      </c>
    </row>
    <row r="52" spans="1:21" s="18" customFormat="1" ht="102.75" customHeight="1" x14ac:dyDescent="0.25">
      <c r="A52" s="12"/>
      <c r="B52" s="23" t="s">
        <v>56</v>
      </c>
      <c r="C52" s="53"/>
      <c r="D52" s="53"/>
      <c r="E52" s="53"/>
      <c r="F52" s="53"/>
      <c r="G52" s="53"/>
      <c r="H52" s="53"/>
      <c r="I52" s="53"/>
      <c r="J52" s="53"/>
      <c r="K52" s="53"/>
      <c r="L52" s="53"/>
      <c r="M52" s="53"/>
      <c r="N52" s="53"/>
      <c r="O52" s="53"/>
      <c r="P52" s="53"/>
      <c r="Q52" s="53"/>
      <c r="R52" s="53"/>
      <c r="S52" s="53"/>
      <c r="T52" s="16"/>
      <c r="U52" s="17"/>
    </row>
    <row r="53" spans="1:21" s="10" customFormat="1" ht="191.25" x14ac:dyDescent="0.25">
      <c r="A53" s="1" t="s">
        <v>150</v>
      </c>
      <c r="B53" s="23" t="s">
        <v>177</v>
      </c>
      <c r="C53" s="37" t="s">
        <v>120</v>
      </c>
      <c r="D53" s="28">
        <f t="shared" ref="D53" si="17">G53+I53+K53+M53</f>
        <v>4144.1000000000004</v>
      </c>
      <c r="E53" s="28">
        <f>H53+J53+L53+N53</f>
        <v>1300.9000000000001</v>
      </c>
      <c r="F53" s="28">
        <f t="shared" ref="F53" si="18">E53/D53*100</f>
        <v>31.391616997659323</v>
      </c>
      <c r="G53" s="28">
        <v>0</v>
      </c>
      <c r="H53" s="28">
        <v>0</v>
      </c>
      <c r="I53" s="28">
        <v>4144.1000000000004</v>
      </c>
      <c r="J53" s="28">
        <v>1300.9000000000001</v>
      </c>
      <c r="K53" s="29">
        <v>0</v>
      </c>
      <c r="L53" s="29">
        <v>0</v>
      </c>
      <c r="M53" s="29">
        <v>0</v>
      </c>
      <c r="N53" s="29">
        <v>0</v>
      </c>
      <c r="O53" s="37" t="s">
        <v>221</v>
      </c>
      <c r="P53" s="37">
        <v>100</v>
      </c>
      <c r="Q53" s="37">
        <v>100</v>
      </c>
      <c r="R53" s="39" t="s">
        <v>223</v>
      </c>
      <c r="S53" s="37" t="s">
        <v>185</v>
      </c>
    </row>
    <row r="54" spans="1:21" s="18" customFormat="1" ht="114.75" x14ac:dyDescent="0.25">
      <c r="A54" s="12"/>
      <c r="B54" s="23" t="s">
        <v>56</v>
      </c>
      <c r="C54" s="53"/>
      <c r="D54" s="53"/>
      <c r="E54" s="53"/>
      <c r="F54" s="53"/>
      <c r="G54" s="53"/>
      <c r="H54" s="53"/>
      <c r="I54" s="53"/>
      <c r="J54" s="53"/>
      <c r="K54" s="53"/>
      <c r="L54" s="53"/>
      <c r="M54" s="53"/>
      <c r="N54" s="53"/>
      <c r="O54" s="53"/>
      <c r="P54" s="53"/>
      <c r="Q54" s="53"/>
      <c r="R54" s="53"/>
      <c r="S54" s="53"/>
      <c r="T54" s="16"/>
      <c r="U54" s="17"/>
    </row>
    <row r="55" spans="1:21" s="10" customFormat="1" ht="56.25" customHeight="1" x14ac:dyDescent="0.25">
      <c r="A55" s="1" t="s">
        <v>151</v>
      </c>
      <c r="B55" s="23" t="s">
        <v>152</v>
      </c>
      <c r="C55" s="37" t="s">
        <v>153</v>
      </c>
      <c r="D55" s="28">
        <f t="shared" ref="D55" si="19">G55+I55+K55+M55</f>
        <v>790795.9</v>
      </c>
      <c r="E55" s="28">
        <f>H55+J55+L55+N55</f>
        <v>62595.100000000006</v>
      </c>
      <c r="F55" s="28">
        <f t="shared" ref="F55" si="20">E55/D55*100</f>
        <v>7.9154558085088711</v>
      </c>
      <c r="G55" s="28">
        <v>727532.2</v>
      </c>
      <c r="H55" s="28">
        <v>57587.4</v>
      </c>
      <c r="I55" s="28">
        <v>23723.9</v>
      </c>
      <c r="J55" s="28">
        <v>1877.9</v>
      </c>
      <c r="K55" s="28">
        <v>39539.800000000003</v>
      </c>
      <c r="L55" s="28">
        <v>3129.8</v>
      </c>
      <c r="M55" s="29">
        <v>0</v>
      </c>
      <c r="N55" s="29">
        <v>0</v>
      </c>
      <c r="O55" s="37" t="s">
        <v>222</v>
      </c>
      <c r="P55" s="37" t="s">
        <v>123</v>
      </c>
      <c r="Q55" s="37" t="s">
        <v>123</v>
      </c>
      <c r="R55" s="37" t="s">
        <v>123</v>
      </c>
      <c r="S55" s="37" t="s">
        <v>185</v>
      </c>
    </row>
    <row r="56" spans="1:21" s="18" customFormat="1" ht="105.75" customHeight="1" x14ac:dyDescent="0.25">
      <c r="A56" s="12"/>
      <c r="B56" s="23" t="s">
        <v>56</v>
      </c>
      <c r="C56" s="53"/>
      <c r="D56" s="53"/>
      <c r="E56" s="53"/>
      <c r="F56" s="53"/>
      <c r="G56" s="53"/>
      <c r="H56" s="53"/>
      <c r="I56" s="53"/>
      <c r="J56" s="53"/>
      <c r="K56" s="53"/>
      <c r="L56" s="53"/>
      <c r="M56" s="53"/>
      <c r="N56" s="53"/>
      <c r="O56" s="53"/>
      <c r="P56" s="53"/>
      <c r="Q56" s="53"/>
      <c r="R56" s="53"/>
      <c r="S56" s="53"/>
      <c r="T56" s="16"/>
      <c r="U56" s="17"/>
    </row>
    <row r="57" spans="1:21" s="10" customFormat="1" ht="56.25" customHeight="1" x14ac:dyDescent="0.25">
      <c r="A57" s="1" t="s">
        <v>154</v>
      </c>
      <c r="B57" s="23" t="s">
        <v>178</v>
      </c>
      <c r="C57" s="37" t="s">
        <v>155</v>
      </c>
      <c r="D57" s="28">
        <f t="shared" ref="D57" si="21">G57+I57+K57+M57</f>
        <v>4623.8999999999996</v>
      </c>
      <c r="E57" s="28">
        <f>H57+J57+L57+N57</f>
        <v>0</v>
      </c>
      <c r="F57" s="28">
        <f t="shared" ref="F57" si="22">E57/D57*100</f>
        <v>0</v>
      </c>
      <c r="G57" s="28">
        <v>0</v>
      </c>
      <c r="H57" s="28">
        <v>0</v>
      </c>
      <c r="I57" s="28">
        <v>4623.8999999999996</v>
      </c>
      <c r="J57" s="28">
        <v>0</v>
      </c>
      <c r="K57" s="29">
        <v>0</v>
      </c>
      <c r="L57" s="29">
        <v>0</v>
      </c>
      <c r="M57" s="29">
        <v>0</v>
      </c>
      <c r="N57" s="29">
        <v>0</v>
      </c>
      <c r="O57" s="37" t="s">
        <v>224</v>
      </c>
      <c r="P57" s="37" t="s">
        <v>123</v>
      </c>
      <c r="Q57" s="37" t="s">
        <v>123</v>
      </c>
      <c r="R57" s="37" t="s">
        <v>123</v>
      </c>
      <c r="S57" s="37" t="s">
        <v>185</v>
      </c>
    </row>
    <row r="58" spans="1:21" s="18" customFormat="1" ht="105" customHeight="1" x14ac:dyDescent="0.25">
      <c r="A58" s="12"/>
      <c r="B58" s="23" t="s">
        <v>56</v>
      </c>
      <c r="C58" s="53"/>
      <c r="D58" s="53"/>
      <c r="E58" s="53"/>
      <c r="F58" s="53"/>
      <c r="G58" s="53"/>
      <c r="H58" s="53"/>
      <c r="I58" s="53"/>
      <c r="J58" s="53"/>
      <c r="K58" s="53"/>
      <c r="L58" s="53"/>
      <c r="M58" s="53"/>
      <c r="N58" s="53"/>
      <c r="O58" s="53"/>
      <c r="P58" s="53"/>
      <c r="Q58" s="53"/>
      <c r="R58" s="53"/>
      <c r="S58" s="53"/>
      <c r="T58" s="16"/>
      <c r="U58" s="17"/>
    </row>
    <row r="59" spans="1:21" s="10" customFormat="1" ht="76.5" x14ac:dyDescent="0.25">
      <c r="A59" s="1" t="s">
        <v>156</v>
      </c>
      <c r="B59" s="23" t="s">
        <v>287</v>
      </c>
      <c r="C59" s="37" t="s">
        <v>120</v>
      </c>
      <c r="D59" s="28">
        <f t="shared" ref="D59" si="23">G59+I59+K59+M59</f>
        <v>14736.8</v>
      </c>
      <c r="E59" s="28">
        <f>H59+J59+L59+N59</f>
        <v>0</v>
      </c>
      <c r="F59" s="28">
        <f t="shared" ref="F59" si="24">E59/D59*100</f>
        <v>0</v>
      </c>
      <c r="G59" s="28">
        <v>0</v>
      </c>
      <c r="H59" s="28">
        <v>0</v>
      </c>
      <c r="I59" s="28">
        <v>14000</v>
      </c>
      <c r="J59" s="28">
        <v>0</v>
      </c>
      <c r="K59" s="29">
        <v>736.8</v>
      </c>
      <c r="L59" s="29">
        <v>0</v>
      </c>
      <c r="M59" s="29">
        <v>0</v>
      </c>
      <c r="N59" s="29">
        <v>0</v>
      </c>
      <c r="O59" s="37" t="s">
        <v>225</v>
      </c>
      <c r="P59" s="37" t="s">
        <v>123</v>
      </c>
      <c r="Q59" s="37" t="s">
        <v>123</v>
      </c>
      <c r="R59" s="37" t="s">
        <v>123</v>
      </c>
      <c r="S59" s="37" t="s">
        <v>185</v>
      </c>
    </row>
    <row r="60" spans="1:21" s="18" customFormat="1" ht="103.5" customHeight="1" x14ac:dyDescent="0.25">
      <c r="A60" s="12"/>
      <c r="B60" s="23" t="s">
        <v>56</v>
      </c>
      <c r="C60" s="53"/>
      <c r="D60" s="53"/>
      <c r="E60" s="53"/>
      <c r="F60" s="53"/>
      <c r="G60" s="53"/>
      <c r="H60" s="53"/>
      <c r="I60" s="53"/>
      <c r="J60" s="53"/>
      <c r="K60" s="53"/>
      <c r="L60" s="53"/>
      <c r="M60" s="53"/>
      <c r="N60" s="53"/>
      <c r="O60" s="53"/>
      <c r="P60" s="53"/>
      <c r="Q60" s="53"/>
      <c r="R60" s="53"/>
      <c r="S60" s="53"/>
      <c r="T60" s="16"/>
      <c r="U60" s="17"/>
    </row>
    <row r="61" spans="1:21" s="10" customFormat="1" ht="39" customHeight="1" x14ac:dyDescent="0.25">
      <c r="A61" s="1" t="s">
        <v>35</v>
      </c>
      <c r="B61" s="5" t="s">
        <v>34</v>
      </c>
      <c r="C61" s="25" t="s">
        <v>185</v>
      </c>
      <c r="D61" s="26">
        <f>D62+D66+D64</f>
        <v>259756</v>
      </c>
      <c r="E61" s="26">
        <f>E62+E66+E64</f>
        <v>64857.200000000004</v>
      </c>
      <c r="F61" s="26">
        <f>E61/D61*100</f>
        <v>24.968508908360153</v>
      </c>
      <c r="G61" s="26">
        <f>G62+G66+G64</f>
        <v>0</v>
      </c>
      <c r="H61" s="26">
        <f t="shared" ref="H61:N61" si="25">H62+H66+H64</f>
        <v>0</v>
      </c>
      <c r="I61" s="26">
        <f t="shared" si="25"/>
        <v>259756</v>
      </c>
      <c r="J61" s="26">
        <f t="shared" si="25"/>
        <v>64857.200000000004</v>
      </c>
      <c r="K61" s="26">
        <f t="shared" si="25"/>
        <v>0</v>
      </c>
      <c r="L61" s="26">
        <f t="shared" si="25"/>
        <v>0</v>
      </c>
      <c r="M61" s="26">
        <f t="shared" si="25"/>
        <v>0</v>
      </c>
      <c r="N61" s="26">
        <f t="shared" si="25"/>
        <v>0</v>
      </c>
      <c r="O61" s="25" t="s">
        <v>185</v>
      </c>
      <c r="P61" s="25" t="s">
        <v>185</v>
      </c>
      <c r="Q61" s="25" t="s">
        <v>185</v>
      </c>
      <c r="R61" s="25" t="s">
        <v>185</v>
      </c>
      <c r="S61" s="25" t="s">
        <v>185</v>
      </c>
    </row>
    <row r="62" spans="1:21" s="10" customFormat="1" ht="41.25" customHeight="1" x14ac:dyDescent="0.25">
      <c r="A62" s="1" t="s">
        <v>86</v>
      </c>
      <c r="B62" s="23" t="s">
        <v>87</v>
      </c>
      <c r="C62" s="37" t="s">
        <v>24</v>
      </c>
      <c r="D62" s="28">
        <f>G62+I62+K62+M62</f>
        <v>237127</v>
      </c>
      <c r="E62" s="28">
        <f>H62+J62+L62+N62</f>
        <v>59514.400000000001</v>
      </c>
      <c r="F62" s="28">
        <f>E62/D62*100</f>
        <v>25.098111982186762</v>
      </c>
      <c r="G62" s="29">
        <v>0</v>
      </c>
      <c r="H62" s="29">
        <v>0</v>
      </c>
      <c r="I62" s="28">
        <v>237127</v>
      </c>
      <c r="J62" s="28">
        <v>59514.400000000001</v>
      </c>
      <c r="K62" s="29">
        <v>0</v>
      </c>
      <c r="L62" s="29">
        <v>0</v>
      </c>
      <c r="M62" s="29">
        <v>0</v>
      </c>
      <c r="N62" s="29">
        <v>0</v>
      </c>
      <c r="O62" s="37" t="s">
        <v>226</v>
      </c>
      <c r="P62" s="37">
        <v>2</v>
      </c>
      <c r="Q62" s="37">
        <v>2</v>
      </c>
      <c r="R62" s="37" t="s">
        <v>123</v>
      </c>
      <c r="S62" s="37" t="s">
        <v>185</v>
      </c>
    </row>
    <row r="63" spans="1:21" s="18" customFormat="1" ht="102.75" customHeight="1" x14ac:dyDescent="0.25">
      <c r="A63" s="12"/>
      <c r="B63" s="23" t="s">
        <v>56</v>
      </c>
      <c r="C63" s="53"/>
      <c r="D63" s="53"/>
      <c r="E63" s="53"/>
      <c r="F63" s="53"/>
      <c r="G63" s="53"/>
      <c r="H63" s="53"/>
      <c r="I63" s="53"/>
      <c r="J63" s="53"/>
      <c r="K63" s="53"/>
      <c r="L63" s="53"/>
      <c r="M63" s="53"/>
      <c r="N63" s="53"/>
      <c r="O63" s="53"/>
      <c r="P63" s="53"/>
      <c r="Q63" s="53"/>
      <c r="R63" s="53"/>
      <c r="S63" s="53"/>
      <c r="T63" s="16"/>
      <c r="U63" s="17"/>
    </row>
    <row r="64" spans="1:21" s="10" customFormat="1" ht="51" x14ac:dyDescent="0.25">
      <c r="A64" s="1" t="s">
        <v>131</v>
      </c>
      <c r="B64" s="23" t="s">
        <v>132</v>
      </c>
      <c r="C64" s="37" t="s">
        <v>119</v>
      </c>
      <c r="D64" s="28">
        <f t="shared" ref="D64:E64" si="26">G64+I64+K64+M64</f>
        <v>20475</v>
      </c>
      <c r="E64" s="28">
        <f t="shared" si="26"/>
        <v>5118.8</v>
      </c>
      <c r="F64" s="28">
        <f t="shared" ref="F64" si="27">E64/D64*100</f>
        <v>25.000244200244204</v>
      </c>
      <c r="G64" s="29">
        <v>0</v>
      </c>
      <c r="H64" s="29">
        <v>0</v>
      </c>
      <c r="I64" s="28">
        <v>20475</v>
      </c>
      <c r="J64" s="28">
        <v>5118.8</v>
      </c>
      <c r="K64" s="29">
        <v>0</v>
      </c>
      <c r="L64" s="29">
        <v>0</v>
      </c>
      <c r="M64" s="29">
        <v>0</v>
      </c>
      <c r="N64" s="29">
        <v>0</v>
      </c>
      <c r="O64" s="37" t="s">
        <v>227</v>
      </c>
      <c r="P64" s="37">
        <v>500</v>
      </c>
      <c r="Q64" s="37">
        <v>500</v>
      </c>
      <c r="R64" s="40"/>
      <c r="S64" s="37" t="s">
        <v>185</v>
      </c>
    </row>
    <row r="65" spans="1:21" s="18" customFormat="1" ht="103.5" customHeight="1" x14ac:dyDescent="0.25">
      <c r="A65" s="12"/>
      <c r="B65" s="23" t="s">
        <v>56</v>
      </c>
      <c r="C65" s="53"/>
      <c r="D65" s="53"/>
      <c r="E65" s="53"/>
      <c r="F65" s="53"/>
      <c r="G65" s="53"/>
      <c r="H65" s="53"/>
      <c r="I65" s="53"/>
      <c r="J65" s="53"/>
      <c r="K65" s="53"/>
      <c r="L65" s="53"/>
      <c r="M65" s="53"/>
      <c r="N65" s="53"/>
      <c r="O65" s="53"/>
      <c r="P65" s="53"/>
      <c r="Q65" s="53"/>
      <c r="R65" s="53"/>
      <c r="S65" s="53"/>
      <c r="T65" s="16"/>
      <c r="U65" s="17"/>
    </row>
    <row r="66" spans="1:21" s="10" customFormat="1" ht="40.5" customHeight="1" x14ac:dyDescent="0.25">
      <c r="A66" s="1" t="s">
        <v>57</v>
      </c>
      <c r="B66" s="23" t="s">
        <v>88</v>
      </c>
      <c r="C66" s="37" t="s">
        <v>24</v>
      </c>
      <c r="D66" s="28">
        <f t="shared" si="4"/>
        <v>2154</v>
      </c>
      <c r="E66" s="28">
        <f t="shared" si="4"/>
        <v>224</v>
      </c>
      <c r="F66" s="28">
        <f t="shared" si="11"/>
        <v>10.399257195914577</v>
      </c>
      <c r="G66" s="29">
        <v>0</v>
      </c>
      <c r="H66" s="29">
        <v>0</v>
      </c>
      <c r="I66" s="28">
        <v>2154</v>
      </c>
      <c r="J66" s="28">
        <v>224</v>
      </c>
      <c r="K66" s="29">
        <v>0</v>
      </c>
      <c r="L66" s="29">
        <v>0</v>
      </c>
      <c r="M66" s="29">
        <v>0</v>
      </c>
      <c r="N66" s="29">
        <v>0</v>
      </c>
      <c r="O66" s="37" t="s">
        <v>228</v>
      </c>
      <c r="P66" s="37" t="s">
        <v>123</v>
      </c>
      <c r="Q66" s="37" t="s">
        <v>123</v>
      </c>
      <c r="R66" s="37" t="s">
        <v>123</v>
      </c>
      <c r="S66" s="37" t="s">
        <v>185</v>
      </c>
    </row>
    <row r="67" spans="1:21" s="18" customFormat="1" ht="103.5" customHeight="1" x14ac:dyDescent="0.25">
      <c r="A67" s="12"/>
      <c r="B67" s="23" t="s">
        <v>56</v>
      </c>
      <c r="C67" s="53"/>
      <c r="D67" s="53"/>
      <c r="E67" s="53"/>
      <c r="F67" s="53"/>
      <c r="G67" s="53"/>
      <c r="H67" s="53"/>
      <c r="I67" s="53"/>
      <c r="J67" s="53"/>
      <c r="K67" s="53"/>
      <c r="L67" s="53"/>
      <c r="M67" s="53"/>
      <c r="N67" s="53"/>
      <c r="O67" s="53"/>
      <c r="P67" s="53"/>
      <c r="Q67" s="53"/>
      <c r="R67" s="53"/>
      <c r="S67" s="53"/>
      <c r="T67" s="16"/>
      <c r="U67" s="17"/>
    </row>
    <row r="68" spans="1:21" s="10" customFormat="1" ht="63.75" x14ac:dyDescent="0.25">
      <c r="A68" s="1" t="s">
        <v>36</v>
      </c>
      <c r="B68" s="5" t="s">
        <v>125</v>
      </c>
      <c r="C68" s="25" t="s">
        <v>185</v>
      </c>
      <c r="D68" s="26">
        <f>D73+D69+D71+D75+D77+D79</f>
        <v>864911.2</v>
      </c>
      <c r="E68" s="26">
        <f>E73+E69+E71+E75+E77+E79</f>
        <v>191848.2</v>
      </c>
      <c r="F68" s="26">
        <f>E68/D68*100</f>
        <v>22.181259764008146</v>
      </c>
      <c r="G68" s="26">
        <f t="shared" ref="G68:N68" si="28">G73+G69+G71+G75+G77+G79</f>
        <v>0</v>
      </c>
      <c r="H68" s="26">
        <f t="shared" si="28"/>
        <v>0</v>
      </c>
      <c r="I68" s="26">
        <f t="shared" si="28"/>
        <v>864911.2</v>
      </c>
      <c r="J68" s="26">
        <f t="shared" si="28"/>
        <v>191848.2</v>
      </c>
      <c r="K68" s="26">
        <f t="shared" si="28"/>
        <v>0</v>
      </c>
      <c r="L68" s="26">
        <f t="shared" si="28"/>
        <v>0</v>
      </c>
      <c r="M68" s="26">
        <f t="shared" si="28"/>
        <v>0</v>
      </c>
      <c r="N68" s="26">
        <f t="shared" si="28"/>
        <v>0</v>
      </c>
      <c r="O68" s="25" t="s">
        <v>185</v>
      </c>
      <c r="P68" s="25" t="s">
        <v>185</v>
      </c>
      <c r="Q68" s="25" t="s">
        <v>185</v>
      </c>
      <c r="R68" s="25" t="s">
        <v>185</v>
      </c>
      <c r="S68" s="25" t="s">
        <v>185</v>
      </c>
    </row>
    <row r="69" spans="1:21" s="10" customFormat="1" ht="32.25" customHeight="1" x14ac:dyDescent="0.25">
      <c r="A69" s="1" t="s">
        <v>37</v>
      </c>
      <c r="B69" s="23" t="s">
        <v>89</v>
      </c>
      <c r="C69" s="37" t="s">
        <v>39</v>
      </c>
      <c r="D69" s="28">
        <f>G69+I69+K69+M69</f>
        <v>36625.4</v>
      </c>
      <c r="E69" s="28">
        <f>H69+J69+L69+N69</f>
        <v>9076.9</v>
      </c>
      <c r="F69" s="28">
        <f>E69/D69*100</f>
        <v>24.783074041512172</v>
      </c>
      <c r="G69" s="29">
        <v>0</v>
      </c>
      <c r="H69" s="29">
        <v>0</v>
      </c>
      <c r="I69" s="28">
        <v>36625.4</v>
      </c>
      <c r="J69" s="28">
        <v>9076.9</v>
      </c>
      <c r="K69" s="29">
        <v>0</v>
      </c>
      <c r="L69" s="29">
        <v>0</v>
      </c>
      <c r="M69" s="29">
        <v>0</v>
      </c>
      <c r="N69" s="29">
        <v>0</v>
      </c>
      <c r="O69" s="37" t="s">
        <v>226</v>
      </c>
      <c r="P69" s="37">
        <v>1</v>
      </c>
      <c r="Q69" s="37">
        <v>1</v>
      </c>
      <c r="R69" s="37" t="s">
        <v>123</v>
      </c>
      <c r="S69" s="37" t="s">
        <v>185</v>
      </c>
    </row>
    <row r="70" spans="1:21" s="18" customFormat="1" ht="101.25" customHeight="1" x14ac:dyDescent="0.25">
      <c r="A70" s="12"/>
      <c r="B70" s="23" t="s">
        <v>56</v>
      </c>
      <c r="C70" s="53"/>
      <c r="D70" s="53"/>
      <c r="E70" s="53"/>
      <c r="F70" s="53"/>
      <c r="G70" s="53"/>
      <c r="H70" s="53"/>
      <c r="I70" s="53"/>
      <c r="J70" s="53"/>
      <c r="K70" s="53"/>
      <c r="L70" s="53"/>
      <c r="M70" s="53"/>
      <c r="N70" s="53"/>
      <c r="O70" s="53"/>
      <c r="P70" s="53"/>
      <c r="Q70" s="53"/>
      <c r="R70" s="53"/>
      <c r="S70" s="53"/>
      <c r="T70" s="16"/>
      <c r="U70" s="17"/>
    </row>
    <row r="71" spans="1:21" s="10" customFormat="1" ht="114.75" x14ac:dyDescent="0.25">
      <c r="A71" s="1" t="s">
        <v>38</v>
      </c>
      <c r="B71" s="23" t="s">
        <v>126</v>
      </c>
      <c r="C71" s="37" t="s">
        <v>13</v>
      </c>
      <c r="D71" s="28">
        <f>G71+I71+K71+M71</f>
        <v>566963.6</v>
      </c>
      <c r="E71" s="28">
        <f>H71+J71+L71+N71</f>
        <v>126505.5</v>
      </c>
      <c r="F71" s="28">
        <f>E71/D71*100</f>
        <v>22.312808088561596</v>
      </c>
      <c r="G71" s="29">
        <v>0</v>
      </c>
      <c r="H71" s="29">
        <v>0</v>
      </c>
      <c r="I71" s="28">
        <v>566963.6</v>
      </c>
      <c r="J71" s="28">
        <v>126505.5</v>
      </c>
      <c r="K71" s="29">
        <v>0</v>
      </c>
      <c r="L71" s="29">
        <v>0</v>
      </c>
      <c r="M71" s="29">
        <v>0</v>
      </c>
      <c r="N71" s="29">
        <v>0</v>
      </c>
      <c r="O71" s="37" t="s">
        <v>229</v>
      </c>
      <c r="P71" s="37">
        <v>100</v>
      </c>
      <c r="Q71" s="37">
        <v>100</v>
      </c>
      <c r="R71" s="40" t="s">
        <v>291</v>
      </c>
      <c r="S71" s="37" t="s">
        <v>185</v>
      </c>
    </row>
    <row r="72" spans="1:21" s="18" customFormat="1" ht="106.5" customHeight="1" x14ac:dyDescent="0.25">
      <c r="A72" s="12"/>
      <c r="B72" s="23" t="s">
        <v>56</v>
      </c>
      <c r="C72" s="53"/>
      <c r="D72" s="53"/>
      <c r="E72" s="53"/>
      <c r="F72" s="53"/>
      <c r="G72" s="53"/>
      <c r="H72" s="53"/>
      <c r="I72" s="53"/>
      <c r="J72" s="53"/>
      <c r="K72" s="53"/>
      <c r="L72" s="53"/>
      <c r="M72" s="53"/>
      <c r="N72" s="53"/>
      <c r="O72" s="53"/>
      <c r="P72" s="53"/>
      <c r="Q72" s="53"/>
      <c r="R72" s="53"/>
      <c r="S72" s="53"/>
      <c r="T72" s="16"/>
      <c r="U72" s="17"/>
    </row>
    <row r="73" spans="1:21" s="10" customFormat="1" ht="90" customHeight="1" x14ac:dyDescent="0.25">
      <c r="A73" s="1" t="s">
        <v>40</v>
      </c>
      <c r="B73" s="23" t="s">
        <v>127</v>
      </c>
      <c r="C73" s="37" t="s">
        <v>13</v>
      </c>
      <c r="D73" s="28">
        <f t="shared" si="4"/>
        <v>38004.400000000001</v>
      </c>
      <c r="E73" s="28">
        <f t="shared" si="4"/>
        <v>7746.1</v>
      </c>
      <c r="F73" s="28">
        <f t="shared" si="11"/>
        <v>20.38211364999842</v>
      </c>
      <c r="G73" s="28">
        <v>0</v>
      </c>
      <c r="H73" s="28">
        <v>0</v>
      </c>
      <c r="I73" s="28">
        <v>38004.400000000001</v>
      </c>
      <c r="J73" s="28">
        <v>7746.1</v>
      </c>
      <c r="K73" s="28">
        <v>0</v>
      </c>
      <c r="L73" s="28">
        <v>0</v>
      </c>
      <c r="M73" s="28">
        <v>0</v>
      </c>
      <c r="N73" s="28">
        <v>0</v>
      </c>
      <c r="O73" s="37" t="s">
        <v>230</v>
      </c>
      <c r="P73" s="37">
        <v>30</v>
      </c>
      <c r="Q73" s="37">
        <v>30</v>
      </c>
      <c r="R73" s="37" t="s">
        <v>123</v>
      </c>
      <c r="S73" s="37" t="s">
        <v>185</v>
      </c>
    </row>
    <row r="74" spans="1:21" s="18" customFormat="1" ht="101.25" customHeight="1" x14ac:dyDescent="0.25">
      <c r="A74" s="12"/>
      <c r="B74" s="23" t="s">
        <v>56</v>
      </c>
      <c r="C74" s="53"/>
      <c r="D74" s="53"/>
      <c r="E74" s="53"/>
      <c r="F74" s="53"/>
      <c r="G74" s="53"/>
      <c r="H74" s="53"/>
      <c r="I74" s="53"/>
      <c r="J74" s="53"/>
      <c r="K74" s="53"/>
      <c r="L74" s="53"/>
      <c r="M74" s="53"/>
      <c r="N74" s="53"/>
      <c r="O74" s="53"/>
      <c r="P74" s="53"/>
      <c r="Q74" s="53"/>
      <c r="R74" s="53"/>
      <c r="S74" s="53"/>
      <c r="T74" s="16"/>
      <c r="U74" s="17"/>
    </row>
    <row r="75" spans="1:21" s="10" customFormat="1" ht="92.25" customHeight="1" x14ac:dyDescent="0.25">
      <c r="A75" s="1" t="s">
        <v>90</v>
      </c>
      <c r="B75" s="23" t="s">
        <v>91</v>
      </c>
      <c r="C75" s="37" t="s">
        <v>92</v>
      </c>
      <c r="D75" s="28">
        <f t="shared" ref="D75:E75" si="29">G75+I75+K75+M75</f>
        <v>507.5</v>
      </c>
      <c r="E75" s="28">
        <f t="shared" si="29"/>
        <v>0</v>
      </c>
      <c r="F75" s="28">
        <f t="shared" ref="F75" si="30">E75/D75*100</f>
        <v>0</v>
      </c>
      <c r="G75" s="29">
        <v>0</v>
      </c>
      <c r="H75" s="29">
        <v>0</v>
      </c>
      <c r="I75" s="28">
        <v>507.5</v>
      </c>
      <c r="J75" s="28">
        <v>0</v>
      </c>
      <c r="K75" s="29">
        <v>0</v>
      </c>
      <c r="L75" s="29">
        <v>0</v>
      </c>
      <c r="M75" s="29">
        <v>0</v>
      </c>
      <c r="N75" s="29">
        <v>0</v>
      </c>
      <c r="O75" s="37" t="s">
        <v>231</v>
      </c>
      <c r="P75" s="37" t="s">
        <v>123</v>
      </c>
      <c r="Q75" s="37" t="s">
        <v>123</v>
      </c>
      <c r="R75" s="37" t="s">
        <v>123</v>
      </c>
      <c r="S75" s="37" t="s">
        <v>185</v>
      </c>
    </row>
    <row r="76" spans="1:21" s="18" customFormat="1" ht="101.25" customHeight="1" x14ac:dyDescent="0.25">
      <c r="A76" s="12"/>
      <c r="B76" s="23" t="s">
        <v>56</v>
      </c>
      <c r="C76" s="53"/>
      <c r="D76" s="53"/>
      <c r="E76" s="53"/>
      <c r="F76" s="53"/>
      <c r="G76" s="53"/>
      <c r="H76" s="53"/>
      <c r="I76" s="53"/>
      <c r="J76" s="53"/>
      <c r="K76" s="53"/>
      <c r="L76" s="53"/>
      <c r="M76" s="53"/>
      <c r="N76" s="53"/>
      <c r="O76" s="53"/>
      <c r="P76" s="53"/>
      <c r="Q76" s="53"/>
      <c r="R76" s="53"/>
      <c r="S76" s="53"/>
      <c r="T76" s="16"/>
      <c r="U76" s="17"/>
    </row>
    <row r="77" spans="1:21" s="10" customFormat="1" ht="38.25" x14ac:dyDescent="0.25">
      <c r="A77" s="1" t="s">
        <v>157</v>
      </c>
      <c r="B77" s="23" t="s">
        <v>158</v>
      </c>
      <c r="C77" s="37" t="s">
        <v>29</v>
      </c>
      <c r="D77" s="28">
        <f t="shared" ref="D77:E77" si="31">G77+I77+K77+M77</f>
        <v>400</v>
      </c>
      <c r="E77" s="28">
        <f t="shared" si="31"/>
        <v>0</v>
      </c>
      <c r="F77" s="28">
        <f t="shared" ref="F77" si="32">E77/D77*100</f>
        <v>0</v>
      </c>
      <c r="G77" s="29">
        <v>0</v>
      </c>
      <c r="H77" s="29">
        <v>0</v>
      </c>
      <c r="I77" s="28">
        <v>400</v>
      </c>
      <c r="J77" s="28">
        <v>0</v>
      </c>
      <c r="K77" s="29">
        <v>0</v>
      </c>
      <c r="L77" s="29">
        <v>0</v>
      </c>
      <c r="M77" s="29">
        <v>0</v>
      </c>
      <c r="N77" s="29">
        <v>0</v>
      </c>
      <c r="O77" s="37" t="s">
        <v>232</v>
      </c>
      <c r="P77" s="37" t="s">
        <v>123</v>
      </c>
      <c r="Q77" s="37" t="s">
        <v>123</v>
      </c>
      <c r="R77" s="37" t="s">
        <v>123</v>
      </c>
      <c r="S77" s="37" t="s">
        <v>185</v>
      </c>
    </row>
    <row r="78" spans="1:21" s="18" customFormat="1" ht="104.25" customHeight="1" x14ac:dyDescent="0.25">
      <c r="A78" s="12"/>
      <c r="B78" s="23" t="s">
        <v>56</v>
      </c>
      <c r="C78" s="53"/>
      <c r="D78" s="53"/>
      <c r="E78" s="53"/>
      <c r="F78" s="53"/>
      <c r="G78" s="53"/>
      <c r="H78" s="53"/>
      <c r="I78" s="53"/>
      <c r="J78" s="53"/>
      <c r="K78" s="53"/>
      <c r="L78" s="53"/>
      <c r="M78" s="53"/>
      <c r="N78" s="53"/>
      <c r="O78" s="53"/>
      <c r="P78" s="53"/>
      <c r="Q78" s="53"/>
      <c r="R78" s="53"/>
      <c r="S78" s="53"/>
      <c r="T78" s="16"/>
      <c r="U78" s="17"/>
    </row>
    <row r="79" spans="1:21" s="10" customFormat="1" ht="153" x14ac:dyDescent="0.25">
      <c r="A79" s="1" t="s">
        <v>144</v>
      </c>
      <c r="B79" s="23" t="s">
        <v>145</v>
      </c>
      <c r="C79" s="37" t="s">
        <v>121</v>
      </c>
      <c r="D79" s="28">
        <f t="shared" ref="D79:E79" si="33">G79+I79+K79+M79</f>
        <v>222410.3</v>
      </c>
      <c r="E79" s="28">
        <f t="shared" si="33"/>
        <v>48519.7</v>
      </c>
      <c r="F79" s="28">
        <f t="shared" ref="F79" si="34">E79/D79*100</f>
        <v>21.815401534910926</v>
      </c>
      <c r="G79" s="28">
        <v>0</v>
      </c>
      <c r="H79" s="28">
        <v>0</v>
      </c>
      <c r="I79" s="28">
        <v>222410.3</v>
      </c>
      <c r="J79" s="28">
        <v>48519.7</v>
      </c>
      <c r="K79" s="29">
        <v>0</v>
      </c>
      <c r="L79" s="29">
        <v>0</v>
      </c>
      <c r="M79" s="29">
        <v>0</v>
      </c>
      <c r="N79" s="29">
        <v>0</v>
      </c>
      <c r="O79" s="37" t="s">
        <v>233</v>
      </c>
      <c r="P79" s="37">
        <v>100</v>
      </c>
      <c r="Q79" s="37">
        <v>100</v>
      </c>
      <c r="R79" s="39" t="s">
        <v>236</v>
      </c>
      <c r="S79" s="37" t="s">
        <v>185</v>
      </c>
    </row>
    <row r="80" spans="1:21" s="18" customFormat="1" ht="102.75" customHeight="1" x14ac:dyDescent="0.25">
      <c r="A80" s="12"/>
      <c r="B80" s="23" t="s">
        <v>56</v>
      </c>
      <c r="C80" s="53"/>
      <c r="D80" s="53"/>
      <c r="E80" s="53"/>
      <c r="F80" s="53"/>
      <c r="G80" s="53"/>
      <c r="H80" s="53"/>
      <c r="I80" s="53"/>
      <c r="J80" s="53"/>
      <c r="K80" s="53"/>
      <c r="L80" s="53"/>
      <c r="M80" s="53"/>
      <c r="N80" s="53"/>
      <c r="O80" s="53"/>
      <c r="P80" s="53"/>
      <c r="Q80" s="53"/>
      <c r="R80" s="53"/>
      <c r="S80" s="53"/>
      <c r="T80" s="16"/>
      <c r="U80" s="17"/>
    </row>
    <row r="81" spans="1:21" s="10" customFormat="1" ht="25.5" x14ac:dyDescent="0.25">
      <c r="A81" s="1" t="s">
        <v>93</v>
      </c>
      <c r="B81" s="5" t="s">
        <v>94</v>
      </c>
      <c r="C81" s="25" t="s">
        <v>185</v>
      </c>
      <c r="D81" s="26">
        <f>G81+I81+K81+M81</f>
        <v>2031239.7999999998</v>
      </c>
      <c r="E81" s="26">
        <f>H81+J81+L81+N81</f>
        <v>611413.5</v>
      </c>
      <c r="F81" s="26">
        <f>E81/D81*100</f>
        <v>30.100508073935934</v>
      </c>
      <c r="G81" s="26">
        <f>G82+G84+G86+G88+G90</f>
        <v>1678040</v>
      </c>
      <c r="H81" s="26">
        <f t="shared" ref="H81:N81" si="35">H82+H84+H86+H88+H90</f>
        <v>538150.6</v>
      </c>
      <c r="I81" s="26">
        <f t="shared" si="35"/>
        <v>280679.39999999997</v>
      </c>
      <c r="J81" s="26">
        <f t="shared" si="35"/>
        <v>50207.4</v>
      </c>
      <c r="K81" s="26">
        <f t="shared" si="35"/>
        <v>72520.399999999994</v>
      </c>
      <c r="L81" s="26">
        <f t="shared" si="35"/>
        <v>23055.5</v>
      </c>
      <c r="M81" s="26">
        <f t="shared" si="35"/>
        <v>0</v>
      </c>
      <c r="N81" s="26">
        <f t="shared" si="35"/>
        <v>0</v>
      </c>
      <c r="O81" s="25" t="s">
        <v>185</v>
      </c>
      <c r="P81" s="25" t="s">
        <v>185</v>
      </c>
      <c r="Q81" s="25" t="s">
        <v>185</v>
      </c>
      <c r="R81" s="25" t="s">
        <v>185</v>
      </c>
      <c r="S81" s="25" t="s">
        <v>185</v>
      </c>
    </row>
    <row r="82" spans="1:21" s="10" customFormat="1" ht="129" customHeight="1" x14ac:dyDescent="0.25">
      <c r="A82" s="1" t="s">
        <v>95</v>
      </c>
      <c r="B82" s="23" t="s">
        <v>234</v>
      </c>
      <c r="C82" s="37" t="s">
        <v>136</v>
      </c>
      <c r="D82" s="28">
        <f t="shared" ref="D82:E82" si="36">G82+I82+K82+M82</f>
        <v>144116.79999999999</v>
      </c>
      <c r="E82" s="28">
        <f t="shared" si="36"/>
        <v>11371</v>
      </c>
      <c r="F82" s="28">
        <f t="shared" ref="F82" si="37">E82/D82*100</f>
        <v>7.890128007282982</v>
      </c>
      <c r="G82" s="28">
        <v>118787.5</v>
      </c>
      <c r="H82" s="28">
        <v>10461.299999999999</v>
      </c>
      <c r="I82" s="28">
        <v>25329.3</v>
      </c>
      <c r="J82" s="28">
        <v>909.7</v>
      </c>
      <c r="K82" s="28">
        <v>0</v>
      </c>
      <c r="L82" s="28">
        <v>0</v>
      </c>
      <c r="M82" s="29">
        <v>0</v>
      </c>
      <c r="N82" s="29">
        <v>0</v>
      </c>
      <c r="O82" s="37" t="s">
        <v>235</v>
      </c>
      <c r="P82" s="37" t="s">
        <v>123</v>
      </c>
      <c r="Q82" s="37" t="s">
        <v>123</v>
      </c>
      <c r="R82" s="42" t="s">
        <v>295</v>
      </c>
      <c r="S82" s="38" t="s">
        <v>185</v>
      </c>
    </row>
    <row r="83" spans="1:21" s="18" customFormat="1" ht="102.75" customHeight="1" x14ac:dyDescent="0.25">
      <c r="A83" s="12"/>
      <c r="B83" s="23" t="s">
        <v>56</v>
      </c>
      <c r="C83" s="53"/>
      <c r="D83" s="53"/>
      <c r="E83" s="53"/>
      <c r="F83" s="53"/>
      <c r="G83" s="53"/>
      <c r="H83" s="53"/>
      <c r="I83" s="53"/>
      <c r="J83" s="53"/>
      <c r="K83" s="53"/>
      <c r="L83" s="53"/>
      <c r="M83" s="53"/>
      <c r="N83" s="53"/>
      <c r="O83" s="53"/>
      <c r="P83" s="53"/>
      <c r="Q83" s="53"/>
      <c r="R83" s="53"/>
      <c r="S83" s="53"/>
      <c r="T83" s="16"/>
      <c r="U83" s="17"/>
    </row>
    <row r="84" spans="1:21" s="10" customFormat="1" ht="90" customHeight="1" x14ac:dyDescent="0.25">
      <c r="A84" s="1" t="s">
        <v>159</v>
      </c>
      <c r="B84" s="23" t="s">
        <v>160</v>
      </c>
      <c r="C84" s="37" t="s">
        <v>153</v>
      </c>
      <c r="D84" s="28">
        <f>G84+I84+K84+M84</f>
        <v>838285.29999999993</v>
      </c>
      <c r="E84" s="28">
        <f t="shared" ref="E84" si="38">H84+J84+L84+N84</f>
        <v>61109.600000000006</v>
      </c>
      <c r="F84" s="28">
        <f t="shared" ref="F84" si="39">E84/D84*100</f>
        <v>7.2898331868637101</v>
      </c>
      <c r="G84" s="28">
        <v>622659.4</v>
      </c>
      <c r="H84" s="28">
        <v>46250.400000000001</v>
      </c>
      <c r="I84" s="28">
        <v>181760.8</v>
      </c>
      <c r="J84" s="28">
        <v>11803.7</v>
      </c>
      <c r="K84" s="28">
        <v>33865.1</v>
      </c>
      <c r="L84" s="28">
        <v>3055.5</v>
      </c>
      <c r="M84" s="29">
        <v>0</v>
      </c>
      <c r="N84" s="29">
        <v>0</v>
      </c>
      <c r="O84" s="37" t="s">
        <v>237</v>
      </c>
      <c r="P84" s="37" t="s">
        <v>123</v>
      </c>
      <c r="Q84" s="37" t="s">
        <v>123</v>
      </c>
      <c r="R84" s="42" t="s">
        <v>296</v>
      </c>
      <c r="S84" s="37" t="s">
        <v>185</v>
      </c>
    </row>
    <row r="85" spans="1:21" s="18" customFormat="1" ht="99.75" customHeight="1" x14ac:dyDescent="0.25">
      <c r="A85" s="12"/>
      <c r="B85" s="23" t="s">
        <v>56</v>
      </c>
      <c r="C85" s="53"/>
      <c r="D85" s="53"/>
      <c r="E85" s="53"/>
      <c r="F85" s="53"/>
      <c r="G85" s="53"/>
      <c r="H85" s="53"/>
      <c r="I85" s="53"/>
      <c r="J85" s="53"/>
      <c r="K85" s="53"/>
      <c r="L85" s="53"/>
      <c r="M85" s="53"/>
      <c r="N85" s="53"/>
      <c r="O85" s="53"/>
      <c r="P85" s="53"/>
      <c r="Q85" s="53"/>
      <c r="R85" s="53"/>
      <c r="S85" s="53"/>
      <c r="T85" s="16"/>
      <c r="U85" s="17"/>
    </row>
    <row r="86" spans="1:21" s="10" customFormat="1" ht="105.75" customHeight="1" x14ac:dyDescent="0.25">
      <c r="A86" s="1" t="s">
        <v>161</v>
      </c>
      <c r="B86" s="23" t="s">
        <v>162</v>
      </c>
      <c r="C86" s="37" t="s">
        <v>29</v>
      </c>
      <c r="D86" s="28">
        <f t="shared" ref="D86:E86" si="40">G86+I86+K86+M86</f>
        <v>15000</v>
      </c>
      <c r="E86" s="28">
        <f t="shared" si="40"/>
        <v>0</v>
      </c>
      <c r="F86" s="28">
        <f t="shared" ref="F86" si="41">E86/D86*100</f>
        <v>0</v>
      </c>
      <c r="G86" s="28">
        <v>13800</v>
      </c>
      <c r="H86" s="29">
        <v>0</v>
      </c>
      <c r="I86" s="28">
        <v>1200</v>
      </c>
      <c r="J86" s="29">
        <v>0</v>
      </c>
      <c r="K86" s="29">
        <v>0</v>
      </c>
      <c r="L86" s="29">
        <v>0</v>
      </c>
      <c r="M86" s="29">
        <v>0</v>
      </c>
      <c r="N86" s="29">
        <v>0</v>
      </c>
      <c r="O86" s="37" t="s">
        <v>238</v>
      </c>
      <c r="P86" s="37" t="s">
        <v>123</v>
      </c>
      <c r="Q86" s="37" t="s">
        <v>123</v>
      </c>
      <c r="R86" s="37" t="s">
        <v>123</v>
      </c>
      <c r="S86" s="37" t="s">
        <v>185</v>
      </c>
    </row>
    <row r="87" spans="1:21" s="18" customFormat="1" ht="102.75" customHeight="1" x14ac:dyDescent="0.25">
      <c r="A87" s="12"/>
      <c r="B87" s="23" t="s">
        <v>56</v>
      </c>
      <c r="C87" s="53"/>
      <c r="D87" s="53"/>
      <c r="E87" s="53"/>
      <c r="F87" s="53"/>
      <c r="G87" s="53"/>
      <c r="H87" s="53"/>
      <c r="I87" s="53"/>
      <c r="J87" s="53"/>
      <c r="K87" s="53"/>
      <c r="L87" s="53"/>
      <c r="M87" s="53"/>
      <c r="N87" s="53"/>
      <c r="O87" s="53"/>
      <c r="P87" s="53"/>
      <c r="Q87" s="53"/>
      <c r="R87" s="53"/>
      <c r="S87" s="53"/>
      <c r="T87" s="16"/>
      <c r="U87" s="17"/>
    </row>
    <row r="88" spans="1:21" s="10" customFormat="1" ht="70.5" customHeight="1" x14ac:dyDescent="0.25">
      <c r="A88" s="1" t="s">
        <v>163</v>
      </c>
      <c r="B88" s="23" t="s">
        <v>164</v>
      </c>
      <c r="C88" s="37" t="s">
        <v>165</v>
      </c>
      <c r="D88" s="28">
        <f t="shared" ref="D88:E88" si="42">G88+I88+K88+M88</f>
        <v>966383.10000000009</v>
      </c>
      <c r="E88" s="28">
        <f t="shared" si="42"/>
        <v>499999.9</v>
      </c>
      <c r="F88" s="28">
        <f t="shared" ref="F88" si="43">E88/D88*100</f>
        <v>51.739305043724372</v>
      </c>
      <c r="G88" s="28">
        <v>856013</v>
      </c>
      <c r="H88" s="28">
        <v>442895.2</v>
      </c>
      <c r="I88" s="28">
        <v>71714.8</v>
      </c>
      <c r="J88" s="28">
        <v>37104.699999999997</v>
      </c>
      <c r="K88" s="28">
        <v>38655.300000000003</v>
      </c>
      <c r="L88" s="28">
        <v>20000</v>
      </c>
      <c r="M88" s="29">
        <v>0</v>
      </c>
      <c r="N88" s="29">
        <v>0</v>
      </c>
      <c r="O88" s="37" t="s">
        <v>239</v>
      </c>
      <c r="P88" s="37" t="s">
        <v>123</v>
      </c>
      <c r="Q88" s="37" t="s">
        <v>123</v>
      </c>
      <c r="R88" s="42" t="s">
        <v>297</v>
      </c>
      <c r="S88" s="37" t="s">
        <v>185</v>
      </c>
    </row>
    <row r="89" spans="1:21" s="18" customFormat="1" ht="114.75" x14ac:dyDescent="0.25">
      <c r="A89" s="12"/>
      <c r="B89" s="23" t="s">
        <v>56</v>
      </c>
      <c r="C89" s="53"/>
      <c r="D89" s="53"/>
      <c r="E89" s="53"/>
      <c r="F89" s="53"/>
      <c r="G89" s="53"/>
      <c r="H89" s="53"/>
      <c r="I89" s="53"/>
      <c r="J89" s="53"/>
      <c r="K89" s="53"/>
      <c r="L89" s="53"/>
      <c r="M89" s="53"/>
      <c r="N89" s="53"/>
      <c r="O89" s="53"/>
      <c r="P89" s="53"/>
      <c r="Q89" s="53"/>
      <c r="R89" s="53"/>
      <c r="S89" s="53"/>
      <c r="T89" s="16"/>
      <c r="U89" s="17"/>
    </row>
    <row r="90" spans="1:21" s="10" customFormat="1" ht="104.25" customHeight="1" x14ac:dyDescent="0.25">
      <c r="A90" s="1" t="s">
        <v>240</v>
      </c>
      <c r="B90" s="23" t="s">
        <v>241</v>
      </c>
      <c r="C90" s="39" t="s">
        <v>165</v>
      </c>
      <c r="D90" s="28">
        <f t="shared" ref="D90" si="44">G90+I90+K90+M90</f>
        <v>67454.600000000006</v>
      </c>
      <c r="E90" s="28">
        <f t="shared" ref="E90" si="45">H90+J90+L90+N90</f>
        <v>38933</v>
      </c>
      <c r="F90" s="28">
        <f t="shared" ref="F90" si="46">E90/D90*100</f>
        <v>57.717338773041419</v>
      </c>
      <c r="G90" s="28">
        <v>66780.100000000006</v>
      </c>
      <c r="H90" s="28">
        <v>38543.699999999997</v>
      </c>
      <c r="I90" s="28">
        <v>674.5</v>
      </c>
      <c r="J90" s="28">
        <v>389.3</v>
      </c>
      <c r="K90" s="28">
        <v>0</v>
      </c>
      <c r="L90" s="28">
        <v>0</v>
      </c>
      <c r="M90" s="29">
        <v>0</v>
      </c>
      <c r="N90" s="29">
        <v>0</v>
      </c>
      <c r="O90" s="39" t="s">
        <v>242</v>
      </c>
      <c r="P90" s="39" t="s">
        <v>123</v>
      </c>
      <c r="Q90" s="39" t="s">
        <v>123</v>
      </c>
      <c r="R90" s="42" t="s">
        <v>301</v>
      </c>
      <c r="S90" s="39" t="s">
        <v>185</v>
      </c>
    </row>
    <row r="91" spans="1:21" s="18" customFormat="1" ht="114.75" x14ac:dyDescent="0.25">
      <c r="A91" s="12"/>
      <c r="B91" s="23" t="s">
        <v>56</v>
      </c>
      <c r="C91" s="53"/>
      <c r="D91" s="53"/>
      <c r="E91" s="53"/>
      <c r="F91" s="53"/>
      <c r="G91" s="53"/>
      <c r="H91" s="53"/>
      <c r="I91" s="53"/>
      <c r="J91" s="53"/>
      <c r="K91" s="53"/>
      <c r="L91" s="53"/>
      <c r="M91" s="53"/>
      <c r="N91" s="53"/>
      <c r="O91" s="53"/>
      <c r="P91" s="53"/>
      <c r="Q91" s="53"/>
      <c r="R91" s="53"/>
      <c r="S91" s="53"/>
      <c r="T91" s="16"/>
      <c r="U91" s="17"/>
    </row>
    <row r="92" spans="1:21" s="10" customFormat="1" ht="25.5" x14ac:dyDescent="0.25">
      <c r="A92" s="1" t="s">
        <v>96</v>
      </c>
      <c r="B92" s="5" t="s">
        <v>97</v>
      </c>
      <c r="C92" s="25" t="s">
        <v>185</v>
      </c>
      <c r="D92" s="26">
        <f>D93+D95</f>
        <v>34413</v>
      </c>
      <c r="E92" s="26">
        <f>E93+E95</f>
        <v>0</v>
      </c>
      <c r="F92" s="26">
        <f>E92/D92*100</f>
        <v>0</v>
      </c>
      <c r="G92" s="26">
        <f>G93+G95</f>
        <v>33945</v>
      </c>
      <c r="H92" s="26">
        <f>H93+H95</f>
        <v>0</v>
      </c>
      <c r="I92" s="26">
        <f t="shared" ref="I92:N92" si="47">I93+I95</f>
        <v>342.9</v>
      </c>
      <c r="J92" s="26">
        <f t="shared" si="47"/>
        <v>0</v>
      </c>
      <c r="K92" s="26">
        <f t="shared" si="47"/>
        <v>125.1</v>
      </c>
      <c r="L92" s="26">
        <f t="shared" si="47"/>
        <v>0</v>
      </c>
      <c r="M92" s="26">
        <f t="shared" si="47"/>
        <v>0</v>
      </c>
      <c r="N92" s="26">
        <f t="shared" si="47"/>
        <v>0</v>
      </c>
      <c r="O92" s="37" t="s">
        <v>185</v>
      </c>
      <c r="P92" s="37" t="s">
        <v>185</v>
      </c>
      <c r="Q92" s="37" t="s">
        <v>185</v>
      </c>
      <c r="R92" s="37" t="s">
        <v>185</v>
      </c>
      <c r="S92" s="37" t="s">
        <v>185</v>
      </c>
    </row>
    <row r="93" spans="1:21" s="10" customFormat="1" ht="114.75" x14ac:dyDescent="0.25">
      <c r="A93" s="1" t="s">
        <v>243</v>
      </c>
      <c r="B93" s="23" t="s">
        <v>244</v>
      </c>
      <c r="C93" s="37" t="s">
        <v>107</v>
      </c>
      <c r="D93" s="28">
        <f t="shared" ref="D93:E93" si="48">G93+I93+K93+M93</f>
        <v>9258.7000000000007</v>
      </c>
      <c r="E93" s="28">
        <f t="shared" si="48"/>
        <v>0</v>
      </c>
      <c r="F93" s="28">
        <f t="shared" ref="F93" si="49">E93/D93*100</f>
        <v>0</v>
      </c>
      <c r="G93" s="28">
        <v>9166.1</v>
      </c>
      <c r="H93" s="28">
        <v>0</v>
      </c>
      <c r="I93" s="28">
        <v>92.6</v>
      </c>
      <c r="J93" s="28">
        <v>0</v>
      </c>
      <c r="K93" s="29">
        <v>0</v>
      </c>
      <c r="L93" s="29">
        <v>0</v>
      </c>
      <c r="M93" s="29">
        <v>0</v>
      </c>
      <c r="N93" s="29">
        <v>0</v>
      </c>
      <c r="O93" s="37" t="s">
        <v>245</v>
      </c>
      <c r="P93" s="38" t="s">
        <v>123</v>
      </c>
      <c r="Q93" s="38" t="s">
        <v>123</v>
      </c>
      <c r="R93" s="37" t="s">
        <v>123</v>
      </c>
      <c r="S93" s="37" t="s">
        <v>185</v>
      </c>
    </row>
    <row r="94" spans="1:21" s="18" customFormat="1" ht="114.75" x14ac:dyDescent="0.25">
      <c r="A94" s="12"/>
      <c r="B94" s="23" t="s">
        <v>56</v>
      </c>
      <c r="C94" s="53"/>
      <c r="D94" s="53"/>
      <c r="E94" s="53"/>
      <c r="F94" s="53"/>
      <c r="G94" s="53"/>
      <c r="H94" s="53"/>
      <c r="I94" s="53"/>
      <c r="J94" s="53"/>
      <c r="K94" s="53"/>
      <c r="L94" s="53"/>
      <c r="M94" s="53"/>
      <c r="N94" s="53"/>
      <c r="O94" s="53"/>
      <c r="P94" s="53"/>
      <c r="Q94" s="53"/>
      <c r="R94" s="53"/>
      <c r="S94" s="53"/>
      <c r="T94" s="16"/>
      <c r="U94" s="17"/>
    </row>
    <row r="95" spans="1:21" s="10" customFormat="1" ht="95.25" customHeight="1" x14ac:dyDescent="0.25">
      <c r="A95" s="1" t="s">
        <v>247</v>
      </c>
      <c r="B95" s="23" t="s">
        <v>246</v>
      </c>
      <c r="C95" s="37" t="s">
        <v>166</v>
      </c>
      <c r="D95" s="28">
        <f t="shared" ref="D95:E95" si="50">G95+I95+K95+M95</f>
        <v>25154.3</v>
      </c>
      <c r="E95" s="28">
        <f t="shared" si="50"/>
        <v>0</v>
      </c>
      <c r="F95" s="28">
        <f t="shared" ref="F95" si="51">E95/D95*100</f>
        <v>0</v>
      </c>
      <c r="G95" s="28">
        <v>24778.9</v>
      </c>
      <c r="H95" s="28">
        <v>0</v>
      </c>
      <c r="I95" s="28">
        <v>250.3</v>
      </c>
      <c r="J95" s="28">
        <v>0</v>
      </c>
      <c r="K95" s="29">
        <v>125.1</v>
      </c>
      <c r="L95" s="29">
        <v>0</v>
      </c>
      <c r="M95" s="29">
        <v>0</v>
      </c>
      <c r="N95" s="29">
        <v>0</v>
      </c>
      <c r="O95" s="37" t="s">
        <v>248</v>
      </c>
      <c r="P95" s="37" t="s">
        <v>123</v>
      </c>
      <c r="Q95" s="37" t="s">
        <v>123</v>
      </c>
      <c r="R95" s="37" t="s">
        <v>123</v>
      </c>
      <c r="S95" s="37" t="s">
        <v>185</v>
      </c>
    </row>
    <row r="96" spans="1:21" s="18" customFormat="1" ht="101.25" customHeight="1" x14ac:dyDescent="0.25">
      <c r="A96" s="12"/>
      <c r="B96" s="23" t="s">
        <v>56</v>
      </c>
      <c r="C96" s="53"/>
      <c r="D96" s="53"/>
      <c r="E96" s="53"/>
      <c r="F96" s="53"/>
      <c r="G96" s="53"/>
      <c r="H96" s="53"/>
      <c r="I96" s="53"/>
      <c r="J96" s="53"/>
      <c r="K96" s="53"/>
      <c r="L96" s="53"/>
      <c r="M96" s="53"/>
      <c r="N96" s="53"/>
      <c r="O96" s="53"/>
      <c r="P96" s="53"/>
      <c r="Q96" s="53"/>
      <c r="R96" s="53"/>
      <c r="S96" s="53"/>
      <c r="T96" s="16"/>
      <c r="U96" s="17"/>
    </row>
    <row r="97" spans="1:21" s="10" customFormat="1" x14ac:dyDescent="0.25">
      <c r="A97" s="1"/>
      <c r="B97" s="6" t="s">
        <v>50</v>
      </c>
      <c r="C97" s="25" t="s">
        <v>185</v>
      </c>
      <c r="D97" s="26">
        <f>G97+I97+K97+M97</f>
        <v>16544921.000000002</v>
      </c>
      <c r="E97" s="26">
        <f>H97+J97+L97+N97</f>
        <v>3803893.1</v>
      </c>
      <c r="F97" s="26">
        <f>E97/D97*100</f>
        <v>22.991304098701949</v>
      </c>
      <c r="G97" s="26">
        <f t="shared" ref="G97:N97" si="52">G13+G24+G61+G68+G81+G92</f>
        <v>3523482.9</v>
      </c>
      <c r="H97" s="26">
        <f t="shared" si="52"/>
        <v>864158.7</v>
      </c>
      <c r="I97" s="26">
        <f t="shared" si="52"/>
        <v>12820627.400000002</v>
      </c>
      <c r="J97" s="26">
        <f>J13+J24+J61+J68+J81+J92</f>
        <v>2891672.5000000005</v>
      </c>
      <c r="K97" s="26">
        <f t="shared" si="52"/>
        <v>200810.7</v>
      </c>
      <c r="L97" s="26">
        <f t="shared" si="52"/>
        <v>48061.899999999994</v>
      </c>
      <c r="M97" s="26">
        <f t="shared" si="52"/>
        <v>0</v>
      </c>
      <c r="N97" s="26">
        <f t="shared" si="52"/>
        <v>0</v>
      </c>
      <c r="O97" s="25" t="s">
        <v>185</v>
      </c>
      <c r="P97" s="25" t="s">
        <v>185</v>
      </c>
      <c r="Q97" s="25" t="s">
        <v>185</v>
      </c>
      <c r="R97" s="25" t="s">
        <v>185</v>
      </c>
      <c r="S97" s="25" t="s">
        <v>185</v>
      </c>
    </row>
    <row r="98" spans="1:21" s="10" customFormat="1" ht="51" x14ac:dyDescent="0.25">
      <c r="A98" s="1" t="s">
        <v>42</v>
      </c>
      <c r="B98" s="5" t="s">
        <v>41</v>
      </c>
      <c r="C98" s="25" t="s">
        <v>185</v>
      </c>
      <c r="D98" s="25" t="s">
        <v>185</v>
      </c>
      <c r="E98" s="25" t="s">
        <v>185</v>
      </c>
      <c r="F98" s="25" t="s">
        <v>185</v>
      </c>
      <c r="G98" s="25" t="s">
        <v>185</v>
      </c>
      <c r="H98" s="25" t="s">
        <v>185</v>
      </c>
      <c r="I98" s="25" t="s">
        <v>185</v>
      </c>
      <c r="J98" s="25" t="s">
        <v>185</v>
      </c>
      <c r="K98" s="25" t="s">
        <v>185</v>
      </c>
      <c r="L98" s="25" t="s">
        <v>185</v>
      </c>
      <c r="M98" s="25" t="s">
        <v>185</v>
      </c>
      <c r="N98" s="25" t="s">
        <v>185</v>
      </c>
      <c r="O98" s="25" t="s">
        <v>185</v>
      </c>
      <c r="P98" s="25" t="s">
        <v>185</v>
      </c>
      <c r="Q98" s="25" t="s">
        <v>185</v>
      </c>
      <c r="R98" s="25" t="s">
        <v>185</v>
      </c>
      <c r="S98" s="25" t="s">
        <v>185</v>
      </c>
    </row>
    <row r="99" spans="1:21" s="10" customFormat="1" ht="102" x14ac:dyDescent="0.25">
      <c r="A99" s="1" t="s">
        <v>43</v>
      </c>
      <c r="B99" s="5" t="s">
        <v>44</v>
      </c>
      <c r="C99" s="25" t="s">
        <v>185</v>
      </c>
      <c r="D99" s="26">
        <f>G99+I99+K99+M99</f>
        <v>1568312.5999999999</v>
      </c>
      <c r="E99" s="26">
        <f>H99+J99+L99+N99</f>
        <v>409440.1</v>
      </c>
      <c r="F99" s="26">
        <f>E99/D99*100</f>
        <v>26.107046516109101</v>
      </c>
      <c r="G99" s="26">
        <f>G100+G102+G104+G106+G108+G110+G112+G114+G116+G118</f>
        <v>69327.899999999994</v>
      </c>
      <c r="H99" s="26">
        <f t="shared" ref="H99:N99" si="53">H100+H102+H104+H106+H108+H110+H112+H114+H116+H118</f>
        <v>16588.400000000001</v>
      </c>
      <c r="I99" s="26">
        <f t="shared" si="53"/>
        <v>1498984.7</v>
      </c>
      <c r="J99" s="26">
        <f t="shared" si="53"/>
        <v>392851.69999999995</v>
      </c>
      <c r="K99" s="26">
        <f t="shared" si="53"/>
        <v>0</v>
      </c>
      <c r="L99" s="26">
        <f t="shared" si="53"/>
        <v>0</v>
      </c>
      <c r="M99" s="26">
        <f t="shared" si="53"/>
        <v>0</v>
      </c>
      <c r="N99" s="26">
        <f t="shared" si="53"/>
        <v>0</v>
      </c>
      <c r="O99" s="25" t="s">
        <v>185</v>
      </c>
      <c r="P99" s="25" t="s">
        <v>185</v>
      </c>
      <c r="Q99" s="25" t="s">
        <v>185</v>
      </c>
      <c r="R99" s="25" t="s">
        <v>185</v>
      </c>
      <c r="S99" s="25" t="s">
        <v>185</v>
      </c>
    </row>
    <row r="100" spans="1:21" s="10" customFormat="1" ht="45" customHeight="1" x14ac:dyDescent="0.25">
      <c r="A100" s="1" t="s">
        <v>98</v>
      </c>
      <c r="B100" s="23" t="s">
        <v>99</v>
      </c>
      <c r="C100" s="37" t="s">
        <v>121</v>
      </c>
      <c r="D100" s="28">
        <f t="shared" si="4"/>
        <v>1145462.3</v>
      </c>
      <c r="E100" s="28">
        <f t="shared" si="4"/>
        <v>310241.09999999998</v>
      </c>
      <c r="F100" s="28">
        <f t="shared" si="11"/>
        <v>27.084357119391878</v>
      </c>
      <c r="G100" s="29">
        <v>0</v>
      </c>
      <c r="H100" s="29">
        <v>0</v>
      </c>
      <c r="I100" s="28">
        <f>330274.7+815187.6</f>
        <v>1145462.3</v>
      </c>
      <c r="J100" s="28">
        <f>97116+213125.1</f>
        <v>310241.09999999998</v>
      </c>
      <c r="K100" s="29">
        <v>0</v>
      </c>
      <c r="L100" s="29">
        <v>0</v>
      </c>
      <c r="M100" s="29">
        <v>0</v>
      </c>
      <c r="N100" s="29">
        <v>0</v>
      </c>
      <c r="O100" s="37" t="s">
        <v>205</v>
      </c>
      <c r="P100" s="37">
        <v>16</v>
      </c>
      <c r="Q100" s="37">
        <v>16</v>
      </c>
      <c r="R100" s="37" t="s">
        <v>123</v>
      </c>
      <c r="S100" s="37" t="s">
        <v>185</v>
      </c>
    </row>
    <row r="101" spans="1:21" s="18" customFormat="1" ht="103.5" customHeight="1" x14ac:dyDescent="0.25">
      <c r="A101" s="12"/>
      <c r="B101" s="23" t="s">
        <v>56</v>
      </c>
      <c r="C101" s="53"/>
      <c r="D101" s="53"/>
      <c r="E101" s="53"/>
      <c r="F101" s="53"/>
      <c r="G101" s="53"/>
      <c r="H101" s="53"/>
      <c r="I101" s="53"/>
      <c r="J101" s="53"/>
      <c r="K101" s="53"/>
      <c r="L101" s="53"/>
      <c r="M101" s="53"/>
      <c r="N101" s="53"/>
      <c r="O101" s="53"/>
      <c r="P101" s="53"/>
      <c r="Q101" s="53"/>
      <c r="R101" s="53"/>
      <c r="S101" s="53"/>
      <c r="T101" s="16"/>
      <c r="U101" s="17"/>
    </row>
    <row r="102" spans="1:21" s="10" customFormat="1" ht="51" customHeight="1" x14ac:dyDescent="0.25">
      <c r="A102" s="1" t="s">
        <v>110</v>
      </c>
      <c r="B102" s="23" t="s">
        <v>111</v>
      </c>
      <c r="C102" s="37" t="s">
        <v>121</v>
      </c>
      <c r="D102" s="28">
        <f t="shared" ref="D102:E102" si="54">G102+I102+K102+M102</f>
        <v>6470</v>
      </c>
      <c r="E102" s="28">
        <f t="shared" si="54"/>
        <v>0</v>
      </c>
      <c r="F102" s="28">
        <f t="shared" ref="F102" si="55">E102/D102*100</f>
        <v>0</v>
      </c>
      <c r="G102" s="29">
        <v>0</v>
      </c>
      <c r="H102" s="29">
        <v>0</v>
      </c>
      <c r="I102" s="28">
        <v>6470</v>
      </c>
      <c r="J102" s="28">
        <v>0</v>
      </c>
      <c r="K102" s="29">
        <v>0</v>
      </c>
      <c r="L102" s="29">
        <v>0</v>
      </c>
      <c r="M102" s="29">
        <v>0</v>
      </c>
      <c r="N102" s="29">
        <v>0</v>
      </c>
      <c r="O102" s="37" t="s">
        <v>249</v>
      </c>
      <c r="P102" s="37">
        <v>1</v>
      </c>
      <c r="Q102" s="37">
        <v>1</v>
      </c>
      <c r="R102" s="42" t="s">
        <v>293</v>
      </c>
      <c r="S102" s="37" t="s">
        <v>185</v>
      </c>
    </row>
    <row r="103" spans="1:21" s="18" customFormat="1" ht="103.5" customHeight="1" x14ac:dyDescent="0.25">
      <c r="A103" s="12"/>
      <c r="B103" s="23" t="s">
        <v>56</v>
      </c>
      <c r="C103" s="53"/>
      <c r="D103" s="53"/>
      <c r="E103" s="53"/>
      <c r="F103" s="53"/>
      <c r="G103" s="53"/>
      <c r="H103" s="53"/>
      <c r="I103" s="53"/>
      <c r="J103" s="53"/>
      <c r="K103" s="53"/>
      <c r="L103" s="53"/>
      <c r="M103" s="53"/>
      <c r="N103" s="53"/>
      <c r="O103" s="53"/>
      <c r="P103" s="53"/>
      <c r="Q103" s="53"/>
      <c r="R103" s="53"/>
      <c r="S103" s="53"/>
      <c r="T103" s="16"/>
      <c r="U103" s="17"/>
    </row>
    <row r="104" spans="1:21" s="10" customFormat="1" ht="68.25" customHeight="1" x14ac:dyDescent="0.25">
      <c r="A104" s="1" t="s">
        <v>133</v>
      </c>
      <c r="B104" s="23" t="s">
        <v>134</v>
      </c>
      <c r="C104" s="37" t="s">
        <v>121</v>
      </c>
      <c r="D104" s="28">
        <f t="shared" ref="D104:E104" si="56">G104+I104+K104+M104</f>
        <v>0</v>
      </c>
      <c r="E104" s="28">
        <f t="shared" si="56"/>
        <v>0</v>
      </c>
      <c r="F104" s="28">
        <v>0</v>
      </c>
      <c r="G104" s="29">
        <v>0</v>
      </c>
      <c r="H104" s="29">
        <v>0</v>
      </c>
      <c r="I104" s="28">
        <v>0</v>
      </c>
      <c r="J104" s="28">
        <v>0</v>
      </c>
      <c r="K104" s="29">
        <v>0</v>
      </c>
      <c r="L104" s="29">
        <v>0</v>
      </c>
      <c r="M104" s="29">
        <v>0</v>
      </c>
      <c r="N104" s="29">
        <v>0</v>
      </c>
      <c r="O104" s="37" t="s">
        <v>250</v>
      </c>
      <c r="P104" s="37" t="s">
        <v>123</v>
      </c>
      <c r="Q104" s="37" t="s">
        <v>123</v>
      </c>
      <c r="R104" s="37" t="s">
        <v>123</v>
      </c>
      <c r="S104" s="37" t="s">
        <v>185</v>
      </c>
    </row>
    <row r="105" spans="1:21" s="18" customFormat="1" ht="102.75" customHeight="1" x14ac:dyDescent="0.25">
      <c r="A105" s="12"/>
      <c r="B105" s="23" t="s">
        <v>56</v>
      </c>
      <c r="C105" s="53"/>
      <c r="D105" s="53"/>
      <c r="E105" s="53"/>
      <c r="F105" s="53"/>
      <c r="G105" s="53"/>
      <c r="H105" s="53"/>
      <c r="I105" s="53"/>
      <c r="J105" s="53"/>
      <c r="K105" s="53"/>
      <c r="L105" s="53"/>
      <c r="M105" s="53"/>
      <c r="N105" s="53"/>
      <c r="O105" s="53"/>
      <c r="P105" s="53"/>
      <c r="Q105" s="53"/>
      <c r="R105" s="53"/>
      <c r="S105" s="53"/>
      <c r="T105" s="16"/>
      <c r="U105" s="17"/>
    </row>
    <row r="106" spans="1:21" s="10" customFormat="1" ht="39.75" customHeight="1" x14ac:dyDescent="0.25">
      <c r="A106" s="1" t="s">
        <v>140</v>
      </c>
      <c r="B106" s="23" t="s">
        <v>139</v>
      </c>
      <c r="C106" s="37" t="s">
        <v>121</v>
      </c>
      <c r="D106" s="28">
        <f t="shared" ref="D106:E106" si="57">G106+I106+K106+M106</f>
        <v>17268.3</v>
      </c>
      <c r="E106" s="28">
        <f t="shared" si="57"/>
        <v>4245</v>
      </c>
      <c r="F106" s="28">
        <f t="shared" ref="F106" si="58">E106/D106*100</f>
        <v>24.582616702281062</v>
      </c>
      <c r="G106" s="29">
        <v>0</v>
      </c>
      <c r="H106" s="29">
        <v>0</v>
      </c>
      <c r="I106" s="28">
        <v>17268.3</v>
      </c>
      <c r="J106" s="28">
        <v>4245</v>
      </c>
      <c r="K106" s="29">
        <v>0</v>
      </c>
      <c r="L106" s="29">
        <v>0</v>
      </c>
      <c r="M106" s="29">
        <v>0</v>
      </c>
      <c r="N106" s="29">
        <v>0</v>
      </c>
      <c r="O106" s="37" t="s">
        <v>205</v>
      </c>
      <c r="P106" s="37">
        <v>1</v>
      </c>
      <c r="Q106" s="37">
        <v>1</v>
      </c>
      <c r="R106" s="37" t="s">
        <v>123</v>
      </c>
      <c r="S106" s="37" t="s">
        <v>185</v>
      </c>
    </row>
    <row r="107" spans="1:21" s="18" customFormat="1" ht="102.75" customHeight="1" x14ac:dyDescent="0.25">
      <c r="A107" s="12"/>
      <c r="B107" s="23" t="s">
        <v>56</v>
      </c>
      <c r="C107" s="53"/>
      <c r="D107" s="53"/>
      <c r="E107" s="53"/>
      <c r="F107" s="53"/>
      <c r="G107" s="53"/>
      <c r="H107" s="53"/>
      <c r="I107" s="53"/>
      <c r="J107" s="53"/>
      <c r="K107" s="53"/>
      <c r="L107" s="53"/>
      <c r="M107" s="53"/>
      <c r="N107" s="53"/>
      <c r="O107" s="53"/>
      <c r="P107" s="53"/>
      <c r="Q107" s="53"/>
      <c r="R107" s="53"/>
      <c r="S107" s="53"/>
      <c r="T107" s="16"/>
      <c r="U107" s="17"/>
    </row>
    <row r="108" spans="1:21" s="10" customFormat="1" ht="191.25" x14ac:dyDescent="0.25">
      <c r="A108" s="1" t="s">
        <v>142</v>
      </c>
      <c r="B108" s="23" t="s">
        <v>141</v>
      </c>
      <c r="C108" s="37" t="s">
        <v>121</v>
      </c>
      <c r="D108" s="28">
        <f t="shared" ref="D108:E108" si="59">G108+I108+K108+M108</f>
        <v>29685.200000000001</v>
      </c>
      <c r="E108" s="28">
        <f t="shared" si="59"/>
        <v>7033.1</v>
      </c>
      <c r="F108" s="28">
        <f t="shared" ref="F108" si="60">E108/D108*100</f>
        <v>23.692277633298751</v>
      </c>
      <c r="G108" s="29">
        <v>0</v>
      </c>
      <c r="H108" s="29">
        <v>0</v>
      </c>
      <c r="I108" s="28">
        <v>29685.200000000001</v>
      </c>
      <c r="J108" s="28">
        <v>7033.1</v>
      </c>
      <c r="K108" s="29">
        <v>0</v>
      </c>
      <c r="L108" s="29">
        <v>0</v>
      </c>
      <c r="M108" s="29">
        <v>0</v>
      </c>
      <c r="N108" s="29">
        <v>0</v>
      </c>
      <c r="O108" s="37" t="s">
        <v>251</v>
      </c>
      <c r="P108" s="37">
        <v>100</v>
      </c>
      <c r="Q108" s="37">
        <v>100</v>
      </c>
      <c r="R108" s="37" t="s">
        <v>194</v>
      </c>
      <c r="S108" s="37" t="s">
        <v>185</v>
      </c>
    </row>
    <row r="109" spans="1:21" s="18" customFormat="1" ht="99.75" customHeight="1" x14ac:dyDescent="0.25">
      <c r="A109" s="12"/>
      <c r="B109" s="23" t="s">
        <v>56</v>
      </c>
      <c r="C109" s="53"/>
      <c r="D109" s="53"/>
      <c r="E109" s="53"/>
      <c r="F109" s="53"/>
      <c r="G109" s="53"/>
      <c r="H109" s="53"/>
      <c r="I109" s="53"/>
      <c r="J109" s="53"/>
      <c r="K109" s="53"/>
      <c r="L109" s="53"/>
      <c r="M109" s="53"/>
      <c r="N109" s="53"/>
      <c r="O109" s="53"/>
      <c r="P109" s="53"/>
      <c r="Q109" s="53"/>
      <c r="R109" s="53"/>
      <c r="S109" s="53"/>
      <c r="T109" s="16"/>
      <c r="U109" s="17"/>
    </row>
    <row r="110" spans="1:21" s="10" customFormat="1" ht="114.75" x14ac:dyDescent="0.25">
      <c r="A110" s="1" t="s">
        <v>146</v>
      </c>
      <c r="B110" s="23" t="s">
        <v>149</v>
      </c>
      <c r="C110" s="37" t="s">
        <v>121</v>
      </c>
      <c r="D110" s="28">
        <f t="shared" ref="D110:E110" si="61">G110+I110+K110+M110</f>
        <v>179300</v>
      </c>
      <c r="E110" s="28">
        <f t="shared" si="61"/>
        <v>42030</v>
      </c>
      <c r="F110" s="28">
        <f t="shared" ref="F110" si="62">E110/D110*100</f>
        <v>23.44116006692694</v>
      </c>
      <c r="G110" s="29">
        <v>0</v>
      </c>
      <c r="H110" s="29">
        <v>0</v>
      </c>
      <c r="I110" s="28">
        <v>179300</v>
      </c>
      <c r="J110" s="28">
        <v>42030</v>
      </c>
      <c r="K110" s="29">
        <v>0</v>
      </c>
      <c r="L110" s="29">
        <v>0</v>
      </c>
      <c r="M110" s="29">
        <v>0</v>
      </c>
      <c r="N110" s="29">
        <v>0</v>
      </c>
      <c r="O110" s="37" t="s">
        <v>255</v>
      </c>
      <c r="P110" s="37">
        <v>100</v>
      </c>
      <c r="Q110" s="37">
        <v>100</v>
      </c>
      <c r="R110" s="37" t="s">
        <v>195</v>
      </c>
      <c r="S110" s="37" t="s">
        <v>185</v>
      </c>
    </row>
    <row r="111" spans="1:21" s="18" customFormat="1" ht="102.75" customHeight="1" x14ac:dyDescent="0.25">
      <c r="A111" s="12"/>
      <c r="B111" s="23" t="s">
        <v>56</v>
      </c>
      <c r="C111" s="53"/>
      <c r="D111" s="53"/>
      <c r="E111" s="53"/>
      <c r="F111" s="53"/>
      <c r="G111" s="53"/>
      <c r="H111" s="53"/>
      <c r="I111" s="53"/>
      <c r="J111" s="53"/>
      <c r="K111" s="53"/>
      <c r="L111" s="53"/>
      <c r="M111" s="53"/>
      <c r="N111" s="53"/>
      <c r="O111" s="53"/>
      <c r="P111" s="53"/>
      <c r="Q111" s="53"/>
      <c r="R111" s="53"/>
      <c r="S111" s="53"/>
      <c r="T111" s="16"/>
      <c r="U111" s="17"/>
    </row>
    <row r="112" spans="1:21" s="10" customFormat="1" ht="204" x14ac:dyDescent="0.25">
      <c r="A112" s="1" t="s">
        <v>147</v>
      </c>
      <c r="B112" s="23" t="s">
        <v>193</v>
      </c>
      <c r="C112" s="37" t="s">
        <v>121</v>
      </c>
      <c r="D112" s="28">
        <f t="shared" ref="D112:E112" si="63">G112+I112+K112+M112</f>
        <v>91581.9</v>
      </c>
      <c r="E112" s="28">
        <f t="shared" si="63"/>
        <v>21781.4</v>
      </c>
      <c r="F112" s="28">
        <f t="shared" ref="F112" si="64">E112/D112*100</f>
        <v>23.783520542814685</v>
      </c>
      <c r="G112" s="29">
        <v>0</v>
      </c>
      <c r="H112" s="29">
        <v>0</v>
      </c>
      <c r="I112" s="28">
        <v>91581.9</v>
      </c>
      <c r="J112" s="28">
        <v>21781.4</v>
      </c>
      <c r="K112" s="29">
        <v>0</v>
      </c>
      <c r="L112" s="29">
        <v>0</v>
      </c>
      <c r="M112" s="29">
        <v>0</v>
      </c>
      <c r="N112" s="29">
        <v>0</v>
      </c>
      <c r="O112" s="37" t="s">
        <v>252</v>
      </c>
      <c r="P112" s="37">
        <v>100</v>
      </c>
      <c r="Q112" s="37">
        <v>100</v>
      </c>
      <c r="R112" s="37" t="s">
        <v>196</v>
      </c>
      <c r="S112" s="37" t="s">
        <v>185</v>
      </c>
    </row>
    <row r="113" spans="1:21" s="18" customFormat="1" ht="102.75" customHeight="1" x14ac:dyDescent="0.25">
      <c r="A113" s="12"/>
      <c r="B113" s="23" t="s">
        <v>56</v>
      </c>
      <c r="C113" s="53"/>
      <c r="D113" s="53"/>
      <c r="E113" s="53"/>
      <c r="F113" s="53"/>
      <c r="G113" s="53"/>
      <c r="H113" s="53"/>
      <c r="I113" s="53"/>
      <c r="J113" s="53"/>
      <c r="K113" s="53"/>
      <c r="L113" s="53"/>
      <c r="M113" s="53"/>
      <c r="N113" s="53"/>
      <c r="O113" s="53"/>
      <c r="P113" s="53"/>
      <c r="Q113" s="53"/>
      <c r="R113" s="53"/>
      <c r="S113" s="53"/>
      <c r="T113" s="16"/>
      <c r="U113" s="17"/>
    </row>
    <row r="114" spans="1:21" s="10" customFormat="1" ht="63.75" customHeight="1" x14ac:dyDescent="0.25">
      <c r="A114" s="1" t="s">
        <v>148</v>
      </c>
      <c r="B114" s="23" t="s">
        <v>294</v>
      </c>
      <c r="C114" s="37" t="s">
        <v>121</v>
      </c>
      <c r="D114" s="28">
        <f t="shared" ref="D114:E114" si="65">G114+I114+K114+M114</f>
        <v>27911.9</v>
      </c>
      <c r="E114" s="28">
        <f t="shared" si="65"/>
        <v>7386</v>
      </c>
      <c r="F114" s="28">
        <f t="shared" ref="F114" si="66">E114/D114*100</f>
        <v>26.461831691859029</v>
      </c>
      <c r="G114" s="29">
        <v>0</v>
      </c>
      <c r="H114" s="29">
        <v>0</v>
      </c>
      <c r="I114" s="28">
        <v>27911.9</v>
      </c>
      <c r="J114" s="28">
        <v>7386</v>
      </c>
      <c r="K114" s="29">
        <v>0</v>
      </c>
      <c r="L114" s="29">
        <v>0</v>
      </c>
      <c r="M114" s="29">
        <v>0</v>
      </c>
      <c r="N114" s="29">
        <v>0</v>
      </c>
      <c r="O114" s="37" t="s">
        <v>253</v>
      </c>
      <c r="P114" s="37">
        <v>100</v>
      </c>
      <c r="Q114" s="37">
        <v>100</v>
      </c>
      <c r="R114" s="37" t="s">
        <v>190</v>
      </c>
      <c r="S114" s="37" t="s">
        <v>185</v>
      </c>
    </row>
    <row r="115" spans="1:21" s="18" customFormat="1" ht="102.75" customHeight="1" x14ac:dyDescent="0.25">
      <c r="A115" s="12"/>
      <c r="B115" s="23" t="s">
        <v>56</v>
      </c>
      <c r="C115" s="53"/>
      <c r="D115" s="53"/>
      <c r="E115" s="53"/>
      <c r="F115" s="53"/>
      <c r="G115" s="53"/>
      <c r="H115" s="53"/>
      <c r="I115" s="53"/>
      <c r="J115" s="53"/>
      <c r="K115" s="53"/>
      <c r="L115" s="53"/>
      <c r="M115" s="53"/>
      <c r="N115" s="53"/>
      <c r="O115" s="53"/>
      <c r="P115" s="53"/>
      <c r="Q115" s="53"/>
      <c r="R115" s="53"/>
      <c r="S115" s="53"/>
      <c r="T115" s="16"/>
      <c r="U115" s="17"/>
    </row>
    <row r="116" spans="1:21" s="10" customFormat="1" ht="143.25" customHeight="1" x14ac:dyDescent="0.25">
      <c r="A116" s="1" t="s">
        <v>167</v>
      </c>
      <c r="B116" s="23" t="s">
        <v>176</v>
      </c>
      <c r="C116" s="37" t="s">
        <v>168</v>
      </c>
      <c r="D116" s="28">
        <f t="shared" ref="D116:E116" si="67">G116+I116+K116+M116</f>
        <v>69327.899999999994</v>
      </c>
      <c r="E116" s="28">
        <f t="shared" si="67"/>
        <v>16588.400000000001</v>
      </c>
      <c r="F116" s="28">
        <f t="shared" ref="F116" si="68">E116/D116*100</f>
        <v>23.927452007056328</v>
      </c>
      <c r="G116" s="28">
        <v>69327.899999999994</v>
      </c>
      <c r="H116" s="28">
        <v>16588.400000000001</v>
      </c>
      <c r="I116" s="28">
        <v>0</v>
      </c>
      <c r="J116" s="28">
        <v>0</v>
      </c>
      <c r="K116" s="29">
        <v>0</v>
      </c>
      <c r="L116" s="29">
        <v>0</v>
      </c>
      <c r="M116" s="29">
        <v>0</v>
      </c>
      <c r="N116" s="29">
        <v>0</v>
      </c>
      <c r="O116" s="37" t="s">
        <v>254</v>
      </c>
      <c r="P116" s="37">
        <v>100</v>
      </c>
      <c r="Q116" s="37">
        <v>100</v>
      </c>
      <c r="R116" s="37" t="s">
        <v>191</v>
      </c>
      <c r="S116" s="38" t="s">
        <v>185</v>
      </c>
    </row>
    <row r="117" spans="1:21" s="18" customFormat="1" ht="103.5" customHeight="1" x14ac:dyDescent="0.25">
      <c r="A117" s="12"/>
      <c r="B117" s="23" t="s">
        <v>56</v>
      </c>
      <c r="C117" s="53"/>
      <c r="D117" s="53"/>
      <c r="E117" s="53"/>
      <c r="F117" s="53"/>
      <c r="G117" s="53"/>
      <c r="H117" s="53"/>
      <c r="I117" s="53"/>
      <c r="J117" s="53"/>
      <c r="K117" s="53"/>
      <c r="L117" s="53"/>
      <c r="M117" s="53"/>
      <c r="N117" s="53"/>
      <c r="O117" s="53"/>
      <c r="P117" s="53"/>
      <c r="Q117" s="53"/>
      <c r="R117" s="53"/>
      <c r="S117" s="53"/>
      <c r="T117" s="16"/>
      <c r="U117" s="17"/>
    </row>
    <row r="118" spans="1:21" s="10" customFormat="1" ht="106.5" customHeight="1" x14ac:dyDescent="0.25">
      <c r="A118" s="1" t="s">
        <v>256</v>
      </c>
      <c r="B118" s="23" t="s">
        <v>257</v>
      </c>
      <c r="C118" s="40" t="s">
        <v>168</v>
      </c>
      <c r="D118" s="28">
        <f t="shared" ref="D118" si="69">G118+I118+K118+M118</f>
        <v>1305.0999999999999</v>
      </c>
      <c r="E118" s="28">
        <f t="shared" ref="E118" si="70">H118+J118+L118+N118</f>
        <v>135.1</v>
      </c>
      <c r="F118" s="28">
        <f t="shared" ref="F118" si="71">E118/D118*100</f>
        <v>10.351697187954946</v>
      </c>
      <c r="G118" s="28">
        <v>0</v>
      </c>
      <c r="H118" s="28">
        <v>0</v>
      </c>
      <c r="I118" s="28">
        <v>1305.0999999999999</v>
      </c>
      <c r="J118" s="28">
        <f>135.1</f>
        <v>135.1</v>
      </c>
      <c r="K118" s="29">
        <v>0</v>
      </c>
      <c r="L118" s="29">
        <v>0</v>
      </c>
      <c r="M118" s="29">
        <v>0</v>
      </c>
      <c r="N118" s="29">
        <v>0</v>
      </c>
      <c r="O118" s="40" t="s">
        <v>258</v>
      </c>
      <c r="P118" s="40">
        <v>100</v>
      </c>
      <c r="Q118" s="40">
        <v>100</v>
      </c>
      <c r="R118" s="40" t="s">
        <v>265</v>
      </c>
      <c r="S118" s="41" t="s">
        <v>185</v>
      </c>
    </row>
    <row r="119" spans="1:21" s="18" customFormat="1" ht="105" customHeight="1" x14ac:dyDescent="0.25">
      <c r="A119" s="12"/>
      <c r="B119" s="23" t="s">
        <v>56</v>
      </c>
      <c r="C119" s="53"/>
      <c r="D119" s="53"/>
      <c r="E119" s="53"/>
      <c r="F119" s="53"/>
      <c r="G119" s="53"/>
      <c r="H119" s="53"/>
      <c r="I119" s="53"/>
      <c r="J119" s="53"/>
      <c r="K119" s="53"/>
      <c r="L119" s="53"/>
      <c r="M119" s="53"/>
      <c r="N119" s="53"/>
      <c r="O119" s="53"/>
      <c r="P119" s="53"/>
      <c r="Q119" s="53"/>
      <c r="R119" s="53"/>
      <c r="S119" s="53"/>
      <c r="T119" s="16"/>
      <c r="U119" s="17"/>
    </row>
    <row r="120" spans="1:21" s="45" customFormat="1" ht="63.75" x14ac:dyDescent="0.25">
      <c r="A120" s="43" t="s">
        <v>259</v>
      </c>
      <c r="B120" s="44" t="s">
        <v>260</v>
      </c>
      <c r="C120" s="25"/>
      <c r="D120" s="26">
        <f>G120+I120+K120+M120</f>
        <v>23872.2</v>
      </c>
      <c r="E120" s="26">
        <f>H120+J120+L120+N120</f>
        <v>1468.2</v>
      </c>
      <c r="F120" s="26">
        <f>E120/D120*100</f>
        <v>6.1502500816849723</v>
      </c>
      <c r="G120" s="26">
        <f>G121</f>
        <v>0</v>
      </c>
      <c r="H120" s="26">
        <f t="shared" ref="H120:N120" si="72">H121</f>
        <v>0</v>
      </c>
      <c r="I120" s="26">
        <f t="shared" si="72"/>
        <v>23872.2</v>
      </c>
      <c r="J120" s="26">
        <f t="shared" si="72"/>
        <v>1468.2</v>
      </c>
      <c r="K120" s="26">
        <f t="shared" si="72"/>
        <v>0</v>
      </c>
      <c r="L120" s="26">
        <f t="shared" si="72"/>
        <v>0</v>
      </c>
      <c r="M120" s="26">
        <f t="shared" si="72"/>
        <v>0</v>
      </c>
      <c r="N120" s="26">
        <f t="shared" si="72"/>
        <v>0</v>
      </c>
      <c r="O120" s="25" t="s">
        <v>185</v>
      </c>
      <c r="P120" s="25" t="s">
        <v>185</v>
      </c>
      <c r="Q120" s="25" t="s">
        <v>185</v>
      </c>
      <c r="R120" s="25" t="s">
        <v>185</v>
      </c>
      <c r="S120" s="25" t="s">
        <v>185</v>
      </c>
    </row>
    <row r="121" spans="1:21" s="10" customFormat="1" ht="165.75" x14ac:dyDescent="0.25">
      <c r="A121" s="1" t="s">
        <v>263</v>
      </c>
      <c r="B121" s="23" t="s">
        <v>262</v>
      </c>
      <c r="C121" s="37" t="s">
        <v>121</v>
      </c>
      <c r="D121" s="28">
        <f t="shared" ref="D121:E121" si="73">G121+I121+K121+M121</f>
        <v>23872.2</v>
      </c>
      <c r="E121" s="28">
        <f t="shared" si="73"/>
        <v>1468.2</v>
      </c>
      <c r="F121" s="28">
        <f t="shared" ref="F121" si="74">E121/D121*100</f>
        <v>6.1502500816849723</v>
      </c>
      <c r="G121" s="28">
        <v>0</v>
      </c>
      <c r="H121" s="28">
        <v>0</v>
      </c>
      <c r="I121" s="28">
        <v>23872.2</v>
      </c>
      <c r="J121" s="28">
        <v>1468.2</v>
      </c>
      <c r="K121" s="28">
        <v>0</v>
      </c>
      <c r="L121" s="28">
        <v>0</v>
      </c>
      <c r="M121" s="28">
        <v>0</v>
      </c>
      <c r="N121" s="28">
        <v>0</v>
      </c>
      <c r="O121" s="37" t="s">
        <v>266</v>
      </c>
      <c r="P121" s="37" t="s">
        <v>264</v>
      </c>
      <c r="Q121" s="40" t="s">
        <v>264</v>
      </c>
      <c r="R121" s="37" t="s">
        <v>261</v>
      </c>
      <c r="S121" s="37" t="s">
        <v>185</v>
      </c>
    </row>
    <row r="122" spans="1:21" s="18" customFormat="1" ht="106.5" customHeight="1" x14ac:dyDescent="0.25">
      <c r="A122" s="12"/>
      <c r="B122" s="23" t="s">
        <v>56</v>
      </c>
      <c r="C122" s="53"/>
      <c r="D122" s="53"/>
      <c r="E122" s="53"/>
      <c r="F122" s="53"/>
      <c r="G122" s="53"/>
      <c r="H122" s="53"/>
      <c r="I122" s="53"/>
      <c r="J122" s="53"/>
      <c r="K122" s="53"/>
      <c r="L122" s="53"/>
      <c r="M122" s="53"/>
      <c r="N122" s="53"/>
      <c r="O122" s="53"/>
      <c r="P122" s="53"/>
      <c r="Q122" s="53"/>
      <c r="R122" s="53"/>
      <c r="S122" s="53"/>
      <c r="T122" s="16"/>
      <c r="U122" s="17"/>
    </row>
    <row r="123" spans="1:21" s="10" customFormat="1" ht="76.5" x14ac:dyDescent="0.25">
      <c r="A123" s="1" t="s">
        <v>58</v>
      </c>
      <c r="B123" s="5" t="s">
        <v>45</v>
      </c>
      <c r="C123" s="25" t="s">
        <v>185</v>
      </c>
      <c r="D123" s="26">
        <f>G123+I123+K123+M123</f>
        <v>182662.5</v>
      </c>
      <c r="E123" s="26">
        <f>H123+J123+L123+N123</f>
        <v>27922.400000000001</v>
      </c>
      <c r="F123" s="26">
        <f>E123/D123*100</f>
        <v>15.286334086087731</v>
      </c>
      <c r="G123" s="26">
        <f>G124+G126+G128+G130+G132+G134</f>
        <v>0</v>
      </c>
      <c r="H123" s="26">
        <f t="shared" ref="H123:N123" si="75">H124+H126+H128+H130+H132+H134</f>
        <v>0</v>
      </c>
      <c r="I123" s="26">
        <f t="shared" si="75"/>
        <v>182662.5</v>
      </c>
      <c r="J123" s="26">
        <f t="shared" si="75"/>
        <v>27922.400000000001</v>
      </c>
      <c r="K123" s="26">
        <f t="shared" si="75"/>
        <v>0</v>
      </c>
      <c r="L123" s="26">
        <f t="shared" si="75"/>
        <v>0</v>
      </c>
      <c r="M123" s="26">
        <f t="shared" si="75"/>
        <v>0</v>
      </c>
      <c r="N123" s="26">
        <f t="shared" si="75"/>
        <v>0</v>
      </c>
      <c r="O123" s="25" t="s">
        <v>185</v>
      </c>
      <c r="P123" s="25" t="s">
        <v>185</v>
      </c>
      <c r="Q123" s="25" t="s">
        <v>185</v>
      </c>
      <c r="R123" s="25" t="s">
        <v>185</v>
      </c>
      <c r="S123" s="25" t="s">
        <v>185</v>
      </c>
    </row>
    <row r="124" spans="1:21" s="10" customFormat="1" ht="140.25" x14ac:dyDescent="0.25">
      <c r="A124" s="1" t="s">
        <v>59</v>
      </c>
      <c r="B124" s="23" t="s">
        <v>113</v>
      </c>
      <c r="C124" s="37" t="s">
        <v>27</v>
      </c>
      <c r="D124" s="28">
        <f t="shared" ref="D124:E128" si="76">G124+I124+K124+M124</f>
        <v>2975</v>
      </c>
      <c r="E124" s="28">
        <f t="shared" si="76"/>
        <v>927.7</v>
      </c>
      <c r="F124" s="28">
        <f t="shared" si="11"/>
        <v>31.183193277310927</v>
      </c>
      <c r="G124" s="29">
        <v>0</v>
      </c>
      <c r="H124" s="29">
        <v>0</v>
      </c>
      <c r="I124" s="28">
        <v>2975</v>
      </c>
      <c r="J124" s="28">
        <v>927.7</v>
      </c>
      <c r="K124" s="29">
        <v>0</v>
      </c>
      <c r="L124" s="29">
        <v>0</v>
      </c>
      <c r="M124" s="29">
        <v>0</v>
      </c>
      <c r="N124" s="29">
        <v>0</v>
      </c>
      <c r="O124" s="37" t="s">
        <v>267</v>
      </c>
      <c r="P124" s="37">
        <v>100</v>
      </c>
      <c r="Q124" s="37">
        <v>100</v>
      </c>
      <c r="R124" s="40" t="s">
        <v>292</v>
      </c>
      <c r="S124" s="37" t="s">
        <v>185</v>
      </c>
    </row>
    <row r="125" spans="1:21" s="18" customFormat="1" ht="114.75" x14ac:dyDescent="0.25">
      <c r="A125" s="12"/>
      <c r="B125" s="23" t="s">
        <v>56</v>
      </c>
      <c r="C125" s="53"/>
      <c r="D125" s="53"/>
      <c r="E125" s="53"/>
      <c r="F125" s="53"/>
      <c r="G125" s="53"/>
      <c r="H125" s="53"/>
      <c r="I125" s="53"/>
      <c r="J125" s="53"/>
      <c r="K125" s="53"/>
      <c r="L125" s="53"/>
      <c r="M125" s="53"/>
      <c r="N125" s="53"/>
      <c r="O125" s="53"/>
      <c r="P125" s="53"/>
      <c r="Q125" s="53"/>
      <c r="R125" s="53"/>
      <c r="S125" s="53"/>
      <c r="T125" s="16"/>
      <c r="U125" s="17"/>
    </row>
    <row r="126" spans="1:21" s="10" customFormat="1" ht="56.25" customHeight="1" x14ac:dyDescent="0.25">
      <c r="A126" s="1" t="s">
        <v>60</v>
      </c>
      <c r="B126" s="23" t="s">
        <v>114</v>
      </c>
      <c r="C126" s="37" t="s">
        <v>27</v>
      </c>
      <c r="D126" s="28">
        <f t="shared" si="76"/>
        <v>1675</v>
      </c>
      <c r="E126" s="28">
        <f t="shared" si="76"/>
        <v>180.5</v>
      </c>
      <c r="F126" s="28">
        <f t="shared" si="11"/>
        <v>10.776119402985076</v>
      </c>
      <c r="G126" s="29">
        <v>0</v>
      </c>
      <c r="H126" s="29">
        <v>0</v>
      </c>
      <c r="I126" s="28">
        <v>1675</v>
      </c>
      <c r="J126" s="28">
        <v>180.5</v>
      </c>
      <c r="K126" s="29">
        <v>0</v>
      </c>
      <c r="L126" s="29">
        <v>0</v>
      </c>
      <c r="M126" s="29">
        <v>0</v>
      </c>
      <c r="N126" s="29">
        <v>0</v>
      </c>
      <c r="O126" s="37" t="s">
        <v>269</v>
      </c>
      <c r="P126" s="37" t="s">
        <v>268</v>
      </c>
      <c r="Q126" s="37" t="s">
        <v>268</v>
      </c>
      <c r="R126" s="37" t="s">
        <v>123</v>
      </c>
      <c r="S126" s="37" t="s">
        <v>185</v>
      </c>
    </row>
    <row r="127" spans="1:21" s="18" customFormat="1" ht="105" customHeight="1" x14ac:dyDescent="0.25">
      <c r="A127" s="12"/>
      <c r="B127" s="23" t="s">
        <v>56</v>
      </c>
      <c r="C127" s="53"/>
      <c r="D127" s="53"/>
      <c r="E127" s="53"/>
      <c r="F127" s="53"/>
      <c r="G127" s="53"/>
      <c r="H127" s="53"/>
      <c r="I127" s="53"/>
      <c r="J127" s="53"/>
      <c r="K127" s="53"/>
      <c r="L127" s="53"/>
      <c r="M127" s="53"/>
      <c r="N127" s="53"/>
      <c r="O127" s="53"/>
      <c r="P127" s="53"/>
      <c r="Q127" s="53"/>
      <c r="R127" s="53"/>
      <c r="S127" s="53"/>
      <c r="T127" s="16"/>
      <c r="U127" s="17"/>
    </row>
    <row r="128" spans="1:21" s="10" customFormat="1" ht="42.75" customHeight="1" x14ac:dyDescent="0.25">
      <c r="A128" s="1" t="s">
        <v>61</v>
      </c>
      <c r="B128" s="23" t="s">
        <v>100</v>
      </c>
      <c r="C128" s="37" t="s">
        <v>27</v>
      </c>
      <c r="D128" s="28">
        <f t="shared" si="76"/>
        <v>138295.6</v>
      </c>
      <c r="E128" s="28">
        <f t="shared" si="76"/>
        <v>26782.2</v>
      </c>
      <c r="F128" s="28">
        <f t="shared" si="11"/>
        <v>19.365908966011933</v>
      </c>
      <c r="G128" s="29">
        <v>0</v>
      </c>
      <c r="H128" s="29">
        <v>0</v>
      </c>
      <c r="I128" s="28">
        <v>138295.6</v>
      </c>
      <c r="J128" s="28">
        <v>26782.2</v>
      </c>
      <c r="K128" s="29">
        <v>0</v>
      </c>
      <c r="L128" s="29">
        <v>0</v>
      </c>
      <c r="M128" s="29">
        <v>0</v>
      </c>
      <c r="N128" s="29">
        <v>0</v>
      </c>
      <c r="O128" s="37" t="s">
        <v>205</v>
      </c>
      <c r="P128" s="37">
        <v>1</v>
      </c>
      <c r="Q128" s="37">
        <v>1</v>
      </c>
      <c r="R128" s="37" t="s">
        <v>123</v>
      </c>
      <c r="S128" s="37" t="s">
        <v>185</v>
      </c>
    </row>
    <row r="129" spans="1:21" s="18" customFormat="1" ht="98.25" customHeight="1" x14ac:dyDescent="0.25">
      <c r="A129" s="12"/>
      <c r="B129" s="23" t="s">
        <v>56</v>
      </c>
      <c r="C129" s="53"/>
      <c r="D129" s="53"/>
      <c r="E129" s="53"/>
      <c r="F129" s="53"/>
      <c r="G129" s="53"/>
      <c r="H129" s="53"/>
      <c r="I129" s="53"/>
      <c r="J129" s="53"/>
      <c r="K129" s="53"/>
      <c r="L129" s="53"/>
      <c r="M129" s="53"/>
      <c r="N129" s="53"/>
      <c r="O129" s="53"/>
      <c r="P129" s="53"/>
      <c r="Q129" s="53"/>
      <c r="R129" s="53"/>
      <c r="S129" s="53"/>
      <c r="T129" s="16"/>
      <c r="U129" s="17"/>
    </row>
    <row r="130" spans="1:21" s="10" customFormat="1" ht="68.25" customHeight="1" x14ac:dyDescent="0.25">
      <c r="A130" s="1" t="s">
        <v>70</v>
      </c>
      <c r="B130" s="23" t="s">
        <v>143</v>
      </c>
      <c r="C130" s="37" t="s">
        <v>112</v>
      </c>
      <c r="D130" s="28">
        <f t="shared" ref="D130:E132" si="77">G130+I130+K130+M130</f>
        <v>38554.9</v>
      </c>
      <c r="E130" s="28">
        <f t="shared" si="77"/>
        <v>0</v>
      </c>
      <c r="F130" s="28">
        <f t="shared" si="11"/>
        <v>0</v>
      </c>
      <c r="G130" s="29">
        <v>0</v>
      </c>
      <c r="H130" s="29">
        <v>0</v>
      </c>
      <c r="I130" s="28">
        <v>38554.9</v>
      </c>
      <c r="J130" s="28">
        <v>0</v>
      </c>
      <c r="K130" s="29">
        <v>0</v>
      </c>
      <c r="L130" s="29">
        <v>0</v>
      </c>
      <c r="M130" s="29">
        <v>0</v>
      </c>
      <c r="N130" s="29">
        <v>0</v>
      </c>
      <c r="O130" s="37" t="s">
        <v>270</v>
      </c>
      <c r="P130" s="37" t="s">
        <v>123</v>
      </c>
      <c r="Q130" s="37" t="s">
        <v>123</v>
      </c>
      <c r="R130" s="37"/>
      <c r="S130" s="37" t="s">
        <v>185</v>
      </c>
    </row>
    <row r="131" spans="1:21" s="18" customFormat="1" ht="96.75" customHeight="1" x14ac:dyDescent="0.25">
      <c r="A131" s="12"/>
      <c r="B131" s="23" t="s">
        <v>56</v>
      </c>
      <c r="C131" s="53"/>
      <c r="D131" s="53"/>
      <c r="E131" s="53"/>
      <c r="F131" s="53"/>
      <c r="G131" s="53"/>
      <c r="H131" s="53"/>
      <c r="I131" s="53"/>
      <c r="J131" s="53"/>
      <c r="K131" s="53"/>
      <c r="L131" s="53"/>
      <c r="M131" s="53"/>
      <c r="N131" s="53"/>
      <c r="O131" s="53"/>
      <c r="P131" s="53"/>
      <c r="Q131" s="53"/>
      <c r="R131" s="53"/>
      <c r="S131" s="53"/>
      <c r="T131" s="16"/>
      <c r="U131" s="17"/>
    </row>
    <row r="132" spans="1:21" s="10" customFormat="1" ht="255" customHeight="1" x14ac:dyDescent="0.25">
      <c r="A132" s="1" t="s">
        <v>62</v>
      </c>
      <c r="B132" s="23" t="s">
        <v>182</v>
      </c>
      <c r="C132" s="37" t="s">
        <v>29</v>
      </c>
      <c r="D132" s="28">
        <f t="shared" si="77"/>
        <v>162</v>
      </c>
      <c r="E132" s="28">
        <f t="shared" si="77"/>
        <v>32</v>
      </c>
      <c r="F132" s="28">
        <f t="shared" si="11"/>
        <v>19.753086419753085</v>
      </c>
      <c r="G132" s="28">
        <v>0</v>
      </c>
      <c r="H132" s="28">
        <v>0</v>
      </c>
      <c r="I132" s="28">
        <v>162</v>
      </c>
      <c r="J132" s="28">
        <v>32</v>
      </c>
      <c r="K132" s="28">
        <v>0</v>
      </c>
      <c r="L132" s="28">
        <v>0</v>
      </c>
      <c r="M132" s="28">
        <v>0</v>
      </c>
      <c r="N132" s="28">
        <v>0</v>
      </c>
      <c r="O132" s="37" t="s">
        <v>271</v>
      </c>
      <c r="P132" s="37">
        <v>100</v>
      </c>
      <c r="Q132" s="37">
        <v>100</v>
      </c>
      <c r="R132" s="37" t="s">
        <v>272</v>
      </c>
      <c r="S132" s="37" t="s">
        <v>185</v>
      </c>
    </row>
    <row r="133" spans="1:21" s="18" customFormat="1" ht="99.75" customHeight="1" x14ac:dyDescent="0.25">
      <c r="A133" s="12"/>
      <c r="B133" s="23" t="s">
        <v>56</v>
      </c>
      <c r="C133" s="53"/>
      <c r="D133" s="53"/>
      <c r="E133" s="53"/>
      <c r="F133" s="53"/>
      <c r="G133" s="53"/>
      <c r="H133" s="53"/>
      <c r="I133" s="53"/>
      <c r="J133" s="53"/>
      <c r="K133" s="53"/>
      <c r="L133" s="53"/>
      <c r="M133" s="53"/>
      <c r="N133" s="53"/>
      <c r="O133" s="53"/>
      <c r="P133" s="53"/>
      <c r="Q133" s="53"/>
      <c r="R133" s="53"/>
      <c r="S133" s="53"/>
      <c r="T133" s="16"/>
      <c r="U133" s="17"/>
    </row>
    <row r="134" spans="1:21" s="10" customFormat="1" ht="54" customHeight="1" x14ac:dyDescent="0.25">
      <c r="A134" s="1" t="s">
        <v>169</v>
      </c>
      <c r="B134" s="23" t="s">
        <v>170</v>
      </c>
      <c r="C134" s="37" t="s">
        <v>29</v>
      </c>
      <c r="D134" s="28">
        <f t="shared" ref="D134:E134" si="78">G134+I134+K134+M134</f>
        <v>1000</v>
      </c>
      <c r="E134" s="28">
        <f t="shared" si="78"/>
        <v>0</v>
      </c>
      <c r="F134" s="28">
        <f t="shared" ref="F134" si="79">E134/D134*100</f>
        <v>0</v>
      </c>
      <c r="G134" s="28">
        <v>0</v>
      </c>
      <c r="H134" s="28">
        <v>0</v>
      </c>
      <c r="I134" s="28">
        <v>1000</v>
      </c>
      <c r="J134" s="28">
        <v>0</v>
      </c>
      <c r="K134" s="28">
        <v>0</v>
      </c>
      <c r="L134" s="28">
        <v>0</v>
      </c>
      <c r="M134" s="28">
        <v>0</v>
      </c>
      <c r="N134" s="28">
        <v>0</v>
      </c>
      <c r="O134" s="37" t="s">
        <v>273</v>
      </c>
      <c r="P134" s="37" t="s">
        <v>123</v>
      </c>
      <c r="Q134" s="37" t="s">
        <v>123</v>
      </c>
      <c r="R134" s="37"/>
      <c r="S134" s="37" t="s">
        <v>185</v>
      </c>
    </row>
    <row r="135" spans="1:21" s="18" customFormat="1" ht="101.25" customHeight="1" x14ac:dyDescent="0.25">
      <c r="A135" s="12"/>
      <c r="B135" s="23" t="s">
        <v>56</v>
      </c>
      <c r="C135" s="53"/>
      <c r="D135" s="53"/>
      <c r="E135" s="53"/>
      <c r="F135" s="53"/>
      <c r="G135" s="53"/>
      <c r="H135" s="53"/>
      <c r="I135" s="53"/>
      <c r="J135" s="53"/>
      <c r="K135" s="53"/>
      <c r="L135" s="53"/>
      <c r="M135" s="53"/>
      <c r="N135" s="53"/>
      <c r="O135" s="53"/>
      <c r="P135" s="53"/>
      <c r="Q135" s="53"/>
      <c r="R135" s="53"/>
      <c r="S135" s="53"/>
      <c r="T135" s="16"/>
      <c r="U135" s="17"/>
    </row>
    <row r="136" spans="1:21" s="10" customFormat="1" x14ac:dyDescent="0.25">
      <c r="A136" s="1"/>
      <c r="B136" s="5" t="s">
        <v>51</v>
      </c>
      <c r="C136" s="25" t="s">
        <v>185</v>
      </c>
      <c r="D136" s="26">
        <f>G136+I136+K136+M136</f>
        <v>1774847.2999999998</v>
      </c>
      <c r="E136" s="26">
        <f>H136+J136+L136+N136</f>
        <v>438830.7</v>
      </c>
      <c r="F136" s="26">
        <f>E136/D136*100</f>
        <v>24.724983383077522</v>
      </c>
      <c r="G136" s="26">
        <f t="shared" ref="G136:N136" si="80">G99+G123+G120</f>
        <v>69327.899999999994</v>
      </c>
      <c r="H136" s="26">
        <f t="shared" si="80"/>
        <v>16588.400000000001</v>
      </c>
      <c r="I136" s="26">
        <f t="shared" si="80"/>
        <v>1705519.4</v>
      </c>
      <c r="J136" s="26">
        <f t="shared" si="80"/>
        <v>422242.3</v>
      </c>
      <c r="K136" s="26">
        <f t="shared" si="80"/>
        <v>0</v>
      </c>
      <c r="L136" s="26">
        <f t="shared" si="80"/>
        <v>0</v>
      </c>
      <c r="M136" s="26">
        <f t="shared" si="80"/>
        <v>0</v>
      </c>
      <c r="N136" s="26">
        <f t="shared" si="80"/>
        <v>0</v>
      </c>
      <c r="O136" s="25" t="s">
        <v>185</v>
      </c>
      <c r="P136" s="25" t="s">
        <v>185</v>
      </c>
      <c r="Q136" s="25" t="s">
        <v>185</v>
      </c>
      <c r="R136" s="25" t="s">
        <v>185</v>
      </c>
      <c r="S136" s="25" t="s">
        <v>185</v>
      </c>
    </row>
    <row r="137" spans="1:21" s="10" customFormat="1" ht="51" x14ac:dyDescent="0.25">
      <c r="A137" s="1" t="s">
        <v>63</v>
      </c>
      <c r="B137" s="5" t="s">
        <v>46</v>
      </c>
      <c r="C137" s="25" t="s">
        <v>185</v>
      </c>
      <c r="D137" s="26"/>
      <c r="E137" s="26"/>
      <c r="F137" s="26"/>
      <c r="G137" s="26"/>
      <c r="H137" s="26"/>
      <c r="I137" s="26"/>
      <c r="J137" s="26"/>
      <c r="K137" s="26"/>
      <c r="L137" s="26"/>
      <c r="M137" s="26"/>
      <c r="N137" s="26"/>
      <c r="O137" s="25" t="s">
        <v>185</v>
      </c>
      <c r="P137" s="25" t="s">
        <v>185</v>
      </c>
      <c r="Q137" s="25" t="s">
        <v>185</v>
      </c>
      <c r="R137" s="25" t="s">
        <v>185</v>
      </c>
      <c r="S137" s="25" t="s">
        <v>185</v>
      </c>
    </row>
    <row r="138" spans="1:21" s="10" customFormat="1" ht="51" x14ac:dyDescent="0.25">
      <c r="A138" s="1" t="s">
        <v>64</v>
      </c>
      <c r="B138" s="5" t="s">
        <v>47</v>
      </c>
      <c r="C138" s="25" t="s">
        <v>185</v>
      </c>
      <c r="D138" s="26">
        <f>G138+I138+K138+M138</f>
        <v>451221.00000000006</v>
      </c>
      <c r="E138" s="26">
        <f>H138+J138+L138+N138</f>
        <v>132072.1</v>
      </c>
      <c r="F138" s="26">
        <f>E138/D138*100</f>
        <v>29.269936461290584</v>
      </c>
      <c r="G138" s="26">
        <f>G139+G141+G143+G145+G147+G149</f>
        <v>11350.2</v>
      </c>
      <c r="H138" s="26">
        <f t="shared" ref="H138:N138" si="81">H139+H141+H143+H145+H147+H149</f>
        <v>2040.2</v>
      </c>
      <c r="I138" s="26">
        <f t="shared" si="81"/>
        <v>439870.80000000005</v>
      </c>
      <c r="J138" s="26">
        <f t="shared" si="81"/>
        <v>130031.90000000001</v>
      </c>
      <c r="K138" s="26">
        <f t="shared" si="81"/>
        <v>0</v>
      </c>
      <c r="L138" s="26">
        <f t="shared" si="81"/>
        <v>0</v>
      </c>
      <c r="M138" s="26">
        <f t="shared" si="81"/>
        <v>0</v>
      </c>
      <c r="N138" s="26">
        <f t="shared" si="81"/>
        <v>0</v>
      </c>
      <c r="O138" s="25" t="s">
        <v>185</v>
      </c>
      <c r="P138" s="25" t="s">
        <v>185</v>
      </c>
      <c r="Q138" s="25" t="s">
        <v>185</v>
      </c>
      <c r="R138" s="25" t="s">
        <v>185</v>
      </c>
      <c r="S138" s="25" t="s">
        <v>185</v>
      </c>
    </row>
    <row r="139" spans="1:21" s="10" customFormat="1" ht="38.25" x14ac:dyDescent="0.25">
      <c r="A139" s="1" t="s">
        <v>65</v>
      </c>
      <c r="B139" s="23" t="s">
        <v>101</v>
      </c>
      <c r="C139" s="37" t="s">
        <v>29</v>
      </c>
      <c r="D139" s="28">
        <f t="shared" ref="D139:E139" si="82">G139+I139+K139+M139</f>
        <v>71841.600000000006</v>
      </c>
      <c r="E139" s="28">
        <f t="shared" si="82"/>
        <v>14695.6</v>
      </c>
      <c r="F139" s="28">
        <f t="shared" ref="F139" si="83">E139/D139*100</f>
        <v>20.455557782677445</v>
      </c>
      <c r="G139" s="29">
        <v>0</v>
      </c>
      <c r="H139" s="29">
        <v>0</v>
      </c>
      <c r="I139" s="28">
        <v>71841.600000000006</v>
      </c>
      <c r="J139" s="28">
        <f>14261.2+434.4</f>
        <v>14695.6</v>
      </c>
      <c r="K139" s="29">
        <v>0</v>
      </c>
      <c r="L139" s="29">
        <v>0</v>
      </c>
      <c r="M139" s="29">
        <v>0</v>
      </c>
      <c r="N139" s="29">
        <v>0</v>
      </c>
      <c r="O139" s="37" t="s">
        <v>274</v>
      </c>
      <c r="P139" s="37">
        <v>100</v>
      </c>
      <c r="Q139" s="37">
        <v>100</v>
      </c>
      <c r="R139" s="37" t="s">
        <v>123</v>
      </c>
      <c r="S139" s="37" t="s">
        <v>185</v>
      </c>
    </row>
    <row r="140" spans="1:21" s="18" customFormat="1" ht="96.75" customHeight="1" x14ac:dyDescent="0.25">
      <c r="A140" s="12"/>
      <c r="B140" s="23" t="s">
        <v>56</v>
      </c>
      <c r="C140" s="53"/>
      <c r="D140" s="53"/>
      <c r="E140" s="53"/>
      <c r="F140" s="53"/>
      <c r="G140" s="53"/>
      <c r="H140" s="53"/>
      <c r="I140" s="53"/>
      <c r="J140" s="53"/>
      <c r="K140" s="53"/>
      <c r="L140" s="53"/>
      <c r="M140" s="53"/>
      <c r="N140" s="53"/>
      <c r="O140" s="53"/>
      <c r="P140" s="53"/>
      <c r="Q140" s="53"/>
      <c r="R140" s="53"/>
      <c r="S140" s="53"/>
      <c r="T140" s="16"/>
      <c r="U140" s="17"/>
    </row>
    <row r="141" spans="1:21" s="10" customFormat="1" ht="408" x14ac:dyDescent="0.25">
      <c r="A141" s="1" t="s">
        <v>71</v>
      </c>
      <c r="B141" s="23" t="s">
        <v>171</v>
      </c>
      <c r="C141" s="37" t="s">
        <v>48</v>
      </c>
      <c r="D141" s="28">
        <f t="shared" ref="D141:E141" si="84">G141+I141+K141+M141</f>
        <v>308013.2</v>
      </c>
      <c r="E141" s="28">
        <f t="shared" si="84"/>
        <v>111836.3</v>
      </c>
      <c r="F141" s="28">
        <f t="shared" ref="F141" si="85">E141/D141*100</f>
        <v>36.308930915947755</v>
      </c>
      <c r="G141" s="29">
        <v>0</v>
      </c>
      <c r="H141" s="29">
        <v>0</v>
      </c>
      <c r="I141" s="28">
        <v>308013.2</v>
      </c>
      <c r="J141" s="28">
        <v>111836.3</v>
      </c>
      <c r="K141" s="29">
        <v>0</v>
      </c>
      <c r="L141" s="29">
        <v>0</v>
      </c>
      <c r="M141" s="29">
        <v>0</v>
      </c>
      <c r="N141" s="29">
        <v>0</v>
      </c>
      <c r="O141" s="37" t="s">
        <v>275</v>
      </c>
      <c r="P141" s="37">
        <v>100</v>
      </c>
      <c r="Q141" s="37">
        <v>100</v>
      </c>
      <c r="R141" s="37" t="s">
        <v>276</v>
      </c>
      <c r="S141" s="37" t="s">
        <v>185</v>
      </c>
    </row>
    <row r="142" spans="1:21" s="18" customFormat="1" ht="107.25" customHeight="1" x14ac:dyDescent="0.25">
      <c r="A142" s="12"/>
      <c r="B142" s="23" t="s">
        <v>56</v>
      </c>
      <c r="C142" s="53"/>
      <c r="D142" s="53"/>
      <c r="E142" s="53"/>
      <c r="F142" s="53"/>
      <c r="G142" s="53"/>
      <c r="H142" s="53"/>
      <c r="I142" s="53"/>
      <c r="J142" s="53"/>
      <c r="K142" s="53"/>
      <c r="L142" s="53"/>
      <c r="M142" s="53"/>
      <c r="N142" s="53"/>
      <c r="O142" s="53"/>
      <c r="P142" s="53"/>
      <c r="Q142" s="53"/>
      <c r="R142" s="53"/>
      <c r="S142" s="53"/>
      <c r="T142" s="16"/>
      <c r="U142" s="17"/>
    </row>
    <row r="143" spans="1:21" s="10" customFormat="1" ht="89.25" x14ac:dyDescent="0.25">
      <c r="A143" s="1" t="s">
        <v>173</v>
      </c>
      <c r="B143" s="23" t="s">
        <v>179</v>
      </c>
      <c r="C143" s="37" t="s">
        <v>29</v>
      </c>
      <c r="D143" s="28">
        <f t="shared" ref="D143:E143" si="86">G143+I143+K143+M143</f>
        <v>10000</v>
      </c>
      <c r="E143" s="28">
        <f t="shared" si="86"/>
        <v>3500</v>
      </c>
      <c r="F143" s="28">
        <f t="shared" ref="F143" si="87">E143/D143*100</f>
        <v>35</v>
      </c>
      <c r="G143" s="29">
        <v>0</v>
      </c>
      <c r="H143" s="29">
        <v>0</v>
      </c>
      <c r="I143" s="28">
        <v>10000</v>
      </c>
      <c r="J143" s="28">
        <v>3500</v>
      </c>
      <c r="K143" s="29">
        <v>0</v>
      </c>
      <c r="L143" s="29">
        <v>0</v>
      </c>
      <c r="M143" s="29">
        <v>0</v>
      </c>
      <c r="N143" s="29">
        <v>0</v>
      </c>
      <c r="O143" s="37" t="s">
        <v>277</v>
      </c>
      <c r="P143" s="37" t="s">
        <v>123</v>
      </c>
      <c r="Q143" s="37" t="s">
        <v>123</v>
      </c>
      <c r="R143" s="37" t="s">
        <v>123</v>
      </c>
      <c r="S143" s="37" t="s">
        <v>185</v>
      </c>
    </row>
    <row r="144" spans="1:21" s="18" customFormat="1" ht="101.25" customHeight="1" x14ac:dyDescent="0.25">
      <c r="A144" s="12"/>
      <c r="B144" s="23" t="s">
        <v>56</v>
      </c>
      <c r="C144" s="53"/>
      <c r="D144" s="53"/>
      <c r="E144" s="53"/>
      <c r="F144" s="53"/>
      <c r="G144" s="53"/>
      <c r="H144" s="53"/>
      <c r="I144" s="53"/>
      <c r="J144" s="53"/>
      <c r="K144" s="53"/>
      <c r="L144" s="53"/>
      <c r="M144" s="53"/>
      <c r="N144" s="53"/>
      <c r="O144" s="53"/>
      <c r="P144" s="53"/>
      <c r="Q144" s="53"/>
      <c r="R144" s="53"/>
      <c r="S144" s="53"/>
      <c r="T144" s="16"/>
      <c r="U144" s="17"/>
    </row>
    <row r="145" spans="1:21" s="10" customFormat="1" ht="387" customHeight="1" x14ac:dyDescent="0.25">
      <c r="A145" s="1" t="s">
        <v>175</v>
      </c>
      <c r="B145" s="23" t="s">
        <v>174</v>
      </c>
      <c r="C145" s="37" t="s">
        <v>29</v>
      </c>
      <c r="D145" s="28">
        <f t="shared" ref="D145:E145" si="88">G145+I145+K145+M145</f>
        <v>12206.2</v>
      </c>
      <c r="E145" s="28">
        <f t="shared" si="88"/>
        <v>2040.2</v>
      </c>
      <c r="F145" s="28">
        <f t="shared" ref="F145" si="89">E145/D145*100</f>
        <v>16.714456587635791</v>
      </c>
      <c r="G145" s="28">
        <v>11350.2</v>
      </c>
      <c r="H145" s="28">
        <v>2040.2</v>
      </c>
      <c r="I145" s="28">
        <v>856</v>
      </c>
      <c r="J145" s="28">
        <v>0</v>
      </c>
      <c r="K145" s="29">
        <v>0</v>
      </c>
      <c r="L145" s="29">
        <v>0</v>
      </c>
      <c r="M145" s="29">
        <v>0</v>
      </c>
      <c r="N145" s="29">
        <v>0</v>
      </c>
      <c r="O145" s="37" t="s">
        <v>285</v>
      </c>
      <c r="P145" s="28" t="s">
        <v>278</v>
      </c>
      <c r="Q145" s="46" t="s">
        <v>286</v>
      </c>
      <c r="R145" s="37" t="s">
        <v>123</v>
      </c>
      <c r="S145" s="37" t="s">
        <v>185</v>
      </c>
    </row>
    <row r="146" spans="1:21" s="18" customFormat="1" ht="105.75" customHeight="1" x14ac:dyDescent="0.25">
      <c r="A146" s="12"/>
      <c r="B146" s="23" t="s">
        <v>56</v>
      </c>
      <c r="C146" s="53"/>
      <c r="D146" s="53"/>
      <c r="E146" s="53"/>
      <c r="F146" s="53"/>
      <c r="G146" s="53"/>
      <c r="H146" s="53"/>
      <c r="I146" s="53"/>
      <c r="J146" s="53"/>
      <c r="K146" s="53"/>
      <c r="L146" s="53"/>
      <c r="M146" s="53"/>
      <c r="N146" s="53"/>
      <c r="O146" s="53"/>
      <c r="P146" s="53"/>
      <c r="Q146" s="53"/>
      <c r="R146" s="53"/>
      <c r="S146" s="53"/>
      <c r="T146" s="16"/>
      <c r="U146" s="17"/>
    </row>
    <row r="147" spans="1:21" s="10" customFormat="1" ht="89.25" x14ac:dyDescent="0.25">
      <c r="A147" s="1" t="s">
        <v>279</v>
      </c>
      <c r="B147" s="23" t="s">
        <v>281</v>
      </c>
      <c r="C147" s="37" t="s">
        <v>172</v>
      </c>
      <c r="D147" s="28">
        <f>G147+I147+K147+M147</f>
        <v>25000</v>
      </c>
      <c r="E147" s="28">
        <f>H147+J147+L147+N147</f>
        <v>0</v>
      </c>
      <c r="F147" s="28">
        <f>E147/D147*100</f>
        <v>0</v>
      </c>
      <c r="G147" s="29">
        <v>0</v>
      </c>
      <c r="H147" s="29">
        <v>0</v>
      </c>
      <c r="I147" s="28">
        <v>25000</v>
      </c>
      <c r="J147" s="28">
        <v>0</v>
      </c>
      <c r="K147" s="29">
        <v>0</v>
      </c>
      <c r="L147" s="29">
        <v>0</v>
      </c>
      <c r="M147" s="29">
        <v>0</v>
      </c>
      <c r="N147" s="29">
        <v>0</v>
      </c>
      <c r="O147" s="37" t="s">
        <v>282</v>
      </c>
      <c r="P147" s="37" t="s">
        <v>123</v>
      </c>
      <c r="Q147" s="37" t="s">
        <v>123</v>
      </c>
      <c r="R147" s="37" t="s">
        <v>123</v>
      </c>
      <c r="S147" s="37" t="s">
        <v>185</v>
      </c>
    </row>
    <row r="148" spans="1:21" s="18" customFormat="1" ht="102" customHeight="1" x14ac:dyDescent="0.25">
      <c r="A148" s="12"/>
      <c r="B148" s="23" t="s">
        <v>56</v>
      </c>
      <c r="C148" s="53"/>
      <c r="D148" s="53"/>
      <c r="E148" s="53"/>
      <c r="F148" s="53"/>
      <c r="G148" s="53"/>
      <c r="H148" s="53"/>
      <c r="I148" s="53"/>
      <c r="J148" s="53"/>
      <c r="K148" s="53"/>
      <c r="L148" s="53"/>
      <c r="M148" s="53"/>
      <c r="N148" s="53"/>
      <c r="O148" s="53"/>
      <c r="P148" s="53"/>
      <c r="Q148" s="53"/>
      <c r="R148" s="53"/>
      <c r="S148" s="53"/>
      <c r="T148" s="16"/>
      <c r="U148" s="17"/>
    </row>
    <row r="149" spans="1:21" s="10" customFormat="1" ht="76.5" x14ac:dyDescent="0.25">
      <c r="A149" s="1" t="s">
        <v>280</v>
      </c>
      <c r="B149" s="23" t="s">
        <v>283</v>
      </c>
      <c r="C149" s="37" t="s">
        <v>27</v>
      </c>
      <c r="D149" s="28">
        <f>G149+I149+K149+M149</f>
        <v>24160</v>
      </c>
      <c r="E149" s="28">
        <f>H149+J149+L149+N149</f>
        <v>0</v>
      </c>
      <c r="F149" s="28">
        <f>E149/D149*100</f>
        <v>0</v>
      </c>
      <c r="G149" s="29">
        <v>0</v>
      </c>
      <c r="H149" s="29">
        <v>0</v>
      </c>
      <c r="I149" s="28">
        <v>24160</v>
      </c>
      <c r="J149" s="28">
        <v>0</v>
      </c>
      <c r="K149" s="29">
        <v>0</v>
      </c>
      <c r="L149" s="29">
        <v>0</v>
      </c>
      <c r="M149" s="29">
        <v>0</v>
      </c>
      <c r="N149" s="29">
        <v>0</v>
      </c>
      <c r="O149" s="37" t="s">
        <v>282</v>
      </c>
      <c r="P149" s="37" t="s">
        <v>123</v>
      </c>
      <c r="Q149" s="37" t="s">
        <v>123</v>
      </c>
      <c r="R149" s="37"/>
      <c r="S149" s="37" t="s">
        <v>185</v>
      </c>
    </row>
    <row r="150" spans="1:21" s="18" customFormat="1" ht="101.25" customHeight="1" x14ac:dyDescent="0.25">
      <c r="A150" s="12"/>
      <c r="B150" s="23" t="s">
        <v>56</v>
      </c>
      <c r="C150" s="53"/>
      <c r="D150" s="53"/>
      <c r="E150" s="53"/>
      <c r="F150" s="53"/>
      <c r="G150" s="53"/>
      <c r="H150" s="53"/>
      <c r="I150" s="53"/>
      <c r="J150" s="53"/>
      <c r="K150" s="53"/>
      <c r="L150" s="53"/>
      <c r="M150" s="53"/>
      <c r="N150" s="53"/>
      <c r="O150" s="53"/>
      <c r="P150" s="53"/>
      <c r="Q150" s="53"/>
      <c r="R150" s="53"/>
      <c r="S150" s="53"/>
      <c r="T150" s="16"/>
      <c r="U150" s="17"/>
    </row>
    <row r="151" spans="1:21" s="10" customFormat="1" ht="102" x14ac:dyDescent="0.25">
      <c r="A151" s="1" t="s">
        <v>102</v>
      </c>
      <c r="B151" s="5" t="s">
        <v>104</v>
      </c>
      <c r="C151" s="25" t="s">
        <v>185</v>
      </c>
      <c r="D151" s="26">
        <f>D152</f>
        <v>2496</v>
      </c>
      <c r="E151" s="26">
        <f>E152</f>
        <v>2496</v>
      </c>
      <c r="F151" s="26">
        <f>E151/D151*100</f>
        <v>100</v>
      </c>
      <c r="G151" s="26">
        <f t="shared" ref="G151:N151" si="90">G152</f>
        <v>0</v>
      </c>
      <c r="H151" s="26">
        <f t="shared" si="90"/>
        <v>0</v>
      </c>
      <c r="I151" s="26">
        <f t="shared" si="90"/>
        <v>2496</v>
      </c>
      <c r="J151" s="26">
        <f t="shared" si="90"/>
        <v>2496</v>
      </c>
      <c r="K151" s="26">
        <f t="shared" si="90"/>
        <v>0</v>
      </c>
      <c r="L151" s="26">
        <f t="shared" si="90"/>
        <v>0</v>
      </c>
      <c r="M151" s="26">
        <f t="shared" si="90"/>
        <v>0</v>
      </c>
      <c r="N151" s="26">
        <f t="shared" si="90"/>
        <v>0</v>
      </c>
      <c r="O151" s="25" t="s">
        <v>185</v>
      </c>
      <c r="P151" s="25" t="s">
        <v>185</v>
      </c>
      <c r="Q151" s="25" t="s">
        <v>185</v>
      </c>
      <c r="R151" s="25" t="s">
        <v>185</v>
      </c>
      <c r="S151" s="25" t="s">
        <v>185</v>
      </c>
    </row>
    <row r="152" spans="1:21" s="10" customFormat="1" ht="220.5" customHeight="1" x14ac:dyDescent="0.25">
      <c r="A152" s="1" t="s">
        <v>103</v>
      </c>
      <c r="B152" s="23" t="s">
        <v>128</v>
      </c>
      <c r="C152" s="37" t="s">
        <v>105</v>
      </c>
      <c r="D152" s="28">
        <f>G152+I152+K152+M152</f>
        <v>2496</v>
      </c>
      <c r="E152" s="28">
        <f t="shared" ref="E152" si="91">H152+J152+L152+N152</f>
        <v>2496</v>
      </c>
      <c r="F152" s="28">
        <f t="shared" ref="F152" si="92">E152/D152*100</f>
        <v>100</v>
      </c>
      <c r="G152" s="29">
        <v>0</v>
      </c>
      <c r="H152" s="29">
        <v>0</v>
      </c>
      <c r="I152" s="28">
        <v>2496</v>
      </c>
      <c r="J152" s="28">
        <v>2496</v>
      </c>
      <c r="K152" s="29">
        <v>0</v>
      </c>
      <c r="L152" s="29">
        <v>0</v>
      </c>
      <c r="M152" s="29">
        <v>0</v>
      </c>
      <c r="N152" s="29">
        <v>0</v>
      </c>
      <c r="O152" s="37" t="s">
        <v>284</v>
      </c>
      <c r="P152" s="37" t="s">
        <v>123</v>
      </c>
      <c r="Q152" s="37" t="s">
        <v>123</v>
      </c>
      <c r="R152" s="42" t="s">
        <v>298</v>
      </c>
      <c r="S152" s="37" t="s">
        <v>185</v>
      </c>
    </row>
    <row r="153" spans="1:21" s="18" customFormat="1" ht="99.75" customHeight="1" x14ac:dyDescent="0.25">
      <c r="A153" s="12"/>
      <c r="B153" s="23" t="s">
        <v>56</v>
      </c>
      <c r="C153" s="53"/>
      <c r="D153" s="53"/>
      <c r="E153" s="53"/>
      <c r="F153" s="53"/>
      <c r="G153" s="53"/>
      <c r="H153" s="53"/>
      <c r="I153" s="53"/>
      <c r="J153" s="53"/>
      <c r="K153" s="53"/>
      <c r="L153" s="53"/>
      <c r="M153" s="53"/>
      <c r="N153" s="53"/>
      <c r="O153" s="53"/>
      <c r="P153" s="53"/>
      <c r="Q153" s="53"/>
      <c r="R153" s="53"/>
      <c r="S153" s="53"/>
      <c r="T153" s="16"/>
      <c r="U153" s="17"/>
    </row>
    <row r="154" spans="1:21" s="10" customFormat="1" ht="25.5" x14ac:dyDescent="0.25">
      <c r="A154" s="1" t="s">
        <v>108</v>
      </c>
      <c r="B154" s="5" t="s">
        <v>109</v>
      </c>
      <c r="C154" s="25" t="s">
        <v>185</v>
      </c>
      <c r="D154" s="26">
        <f>G154+I154+K154</f>
        <v>148199.1</v>
      </c>
      <c r="E154" s="26">
        <f>H154+J154+L154</f>
        <v>132582</v>
      </c>
      <c r="F154" s="26">
        <f>E154/D154*100</f>
        <v>89.462081753532914</v>
      </c>
      <c r="G154" s="26">
        <f>G155</f>
        <v>146717.20000000001</v>
      </c>
      <c r="H154" s="26">
        <f t="shared" ref="H154:N154" si="93">H155</f>
        <v>131256.20000000001</v>
      </c>
      <c r="I154" s="26">
        <f t="shared" si="93"/>
        <v>1481.9</v>
      </c>
      <c r="J154" s="26">
        <f t="shared" si="93"/>
        <v>1325.8</v>
      </c>
      <c r="K154" s="26">
        <f t="shared" si="93"/>
        <v>0</v>
      </c>
      <c r="L154" s="26">
        <f t="shared" si="93"/>
        <v>0</v>
      </c>
      <c r="M154" s="26">
        <f t="shared" si="93"/>
        <v>0</v>
      </c>
      <c r="N154" s="26">
        <f t="shared" si="93"/>
        <v>0</v>
      </c>
      <c r="O154" s="25" t="s">
        <v>185</v>
      </c>
      <c r="P154" s="25" t="s">
        <v>185</v>
      </c>
      <c r="Q154" s="25" t="s">
        <v>185</v>
      </c>
      <c r="R154" s="25" t="s">
        <v>185</v>
      </c>
      <c r="S154" s="25" t="s">
        <v>185</v>
      </c>
    </row>
    <row r="155" spans="1:21" s="10" customFormat="1" ht="64.5" customHeight="1" x14ac:dyDescent="0.25">
      <c r="A155" s="1" t="s">
        <v>289</v>
      </c>
      <c r="B155" s="23" t="s">
        <v>288</v>
      </c>
      <c r="C155" s="37" t="s">
        <v>122</v>
      </c>
      <c r="D155" s="28">
        <f>G155+I155+K155+M155</f>
        <v>148199.1</v>
      </c>
      <c r="E155" s="28">
        <f t="shared" ref="E155" si="94">H155+J155+L155+N155</f>
        <v>132582</v>
      </c>
      <c r="F155" s="28">
        <f t="shared" ref="F155" si="95">E155/D155*100</f>
        <v>89.462081753532914</v>
      </c>
      <c r="G155" s="28">
        <v>146717.20000000001</v>
      </c>
      <c r="H155" s="28">
        <f>7981.4+123274.8</f>
        <v>131256.20000000001</v>
      </c>
      <c r="I155" s="28">
        <v>1481.9</v>
      </c>
      <c r="J155" s="28">
        <f>80.6+1245.2</f>
        <v>1325.8</v>
      </c>
      <c r="K155" s="29">
        <v>0</v>
      </c>
      <c r="L155" s="29">
        <v>0</v>
      </c>
      <c r="M155" s="29">
        <v>0</v>
      </c>
      <c r="N155" s="29">
        <v>0</v>
      </c>
      <c r="O155" s="37" t="s">
        <v>299</v>
      </c>
      <c r="P155" s="37" t="s">
        <v>123</v>
      </c>
      <c r="Q155" s="37" t="s">
        <v>123</v>
      </c>
      <c r="R155" s="42" t="s">
        <v>300</v>
      </c>
      <c r="S155" s="37" t="s">
        <v>185</v>
      </c>
    </row>
    <row r="156" spans="1:21" s="18" customFormat="1" ht="108.75" customHeight="1" x14ac:dyDescent="0.25">
      <c r="A156" s="12"/>
      <c r="B156" s="23" t="s">
        <v>56</v>
      </c>
      <c r="C156" s="53"/>
      <c r="D156" s="53"/>
      <c r="E156" s="53"/>
      <c r="F156" s="53"/>
      <c r="G156" s="53"/>
      <c r="H156" s="53"/>
      <c r="I156" s="53"/>
      <c r="J156" s="53"/>
      <c r="K156" s="53"/>
      <c r="L156" s="53"/>
      <c r="M156" s="53"/>
      <c r="N156" s="53"/>
      <c r="O156" s="53"/>
      <c r="P156" s="53"/>
      <c r="Q156" s="53"/>
      <c r="R156" s="53"/>
      <c r="S156" s="53"/>
      <c r="T156" s="16"/>
      <c r="U156" s="17"/>
    </row>
    <row r="157" spans="1:21" s="10" customFormat="1" x14ac:dyDescent="0.25">
      <c r="A157" s="1"/>
      <c r="B157" s="5" t="s">
        <v>49</v>
      </c>
      <c r="C157" s="25" t="s">
        <v>185</v>
      </c>
      <c r="D157" s="26">
        <f>D151+D138+D154</f>
        <v>601916.10000000009</v>
      </c>
      <c r="E157" s="26">
        <f>E151+E138+E154</f>
        <v>267150.09999999998</v>
      </c>
      <c r="F157" s="26">
        <f>E157/D157*100</f>
        <v>44.383278666245999</v>
      </c>
      <c r="G157" s="26">
        <f t="shared" ref="G157:N157" si="96">G151+G138+G154</f>
        <v>158067.40000000002</v>
      </c>
      <c r="H157" s="26">
        <f t="shared" si="96"/>
        <v>133296.40000000002</v>
      </c>
      <c r="I157" s="26">
        <f t="shared" si="96"/>
        <v>443848.70000000007</v>
      </c>
      <c r="J157" s="26">
        <f t="shared" si="96"/>
        <v>133853.70000000001</v>
      </c>
      <c r="K157" s="26">
        <f t="shared" si="96"/>
        <v>0</v>
      </c>
      <c r="L157" s="26">
        <f t="shared" si="96"/>
        <v>0</v>
      </c>
      <c r="M157" s="26">
        <f t="shared" si="96"/>
        <v>0</v>
      </c>
      <c r="N157" s="26">
        <f t="shared" si="96"/>
        <v>0</v>
      </c>
      <c r="O157" s="25" t="s">
        <v>185</v>
      </c>
      <c r="P157" s="25" t="s">
        <v>185</v>
      </c>
      <c r="Q157" s="25" t="s">
        <v>185</v>
      </c>
      <c r="R157" s="25" t="s">
        <v>185</v>
      </c>
      <c r="S157" s="25" t="s">
        <v>185</v>
      </c>
    </row>
    <row r="158" spans="1:21" s="22" customFormat="1" x14ac:dyDescent="0.2">
      <c r="A158" s="19"/>
      <c r="B158" s="20" t="s">
        <v>186</v>
      </c>
      <c r="C158" s="33" t="s">
        <v>185</v>
      </c>
      <c r="D158" s="34">
        <f>D157+D136+D97</f>
        <v>18921684.400000002</v>
      </c>
      <c r="E158" s="34">
        <f>E157+E136+E97</f>
        <v>4509873.9000000004</v>
      </c>
      <c r="F158" s="35">
        <f>E158/D158*100</f>
        <v>23.834420893311169</v>
      </c>
      <c r="G158" s="35">
        <f t="shared" ref="G158:N158" si="97">G157+G136+G97</f>
        <v>3750878.1999999997</v>
      </c>
      <c r="H158" s="35">
        <f t="shared" si="97"/>
        <v>1014043.5</v>
      </c>
      <c r="I158" s="35">
        <f t="shared" si="97"/>
        <v>14969995.500000002</v>
      </c>
      <c r="J158" s="35">
        <f t="shared" si="97"/>
        <v>3447768.5000000005</v>
      </c>
      <c r="K158" s="35">
        <f t="shared" si="97"/>
        <v>200810.7</v>
      </c>
      <c r="L158" s="35">
        <f t="shared" si="97"/>
        <v>48061.899999999994</v>
      </c>
      <c r="M158" s="35">
        <f t="shared" si="97"/>
        <v>0</v>
      </c>
      <c r="N158" s="35">
        <f t="shared" si="97"/>
        <v>0</v>
      </c>
      <c r="O158" s="33" t="s">
        <v>185</v>
      </c>
      <c r="P158" s="33" t="s">
        <v>185</v>
      </c>
      <c r="Q158" s="33" t="s">
        <v>185</v>
      </c>
      <c r="R158" s="33" t="s">
        <v>185</v>
      </c>
      <c r="S158" s="36" t="s">
        <v>185</v>
      </c>
      <c r="T158" s="21"/>
      <c r="U158" s="17"/>
    </row>
  </sheetData>
  <autoFilter ref="A10:R158"/>
  <mergeCells count="81">
    <mergeCell ref="C148:S148"/>
    <mergeCell ref="C150:S150"/>
    <mergeCell ref="C153:S153"/>
    <mergeCell ref="C156:S156"/>
    <mergeCell ref="C146:S146"/>
    <mergeCell ref="C125:S125"/>
    <mergeCell ref="C127:S127"/>
    <mergeCell ref="C129:S129"/>
    <mergeCell ref="C131:S131"/>
    <mergeCell ref="C133:S133"/>
    <mergeCell ref="C135:S135"/>
    <mergeCell ref="C140:S140"/>
    <mergeCell ref="C142:S142"/>
    <mergeCell ref="C144:S144"/>
    <mergeCell ref="C91:S91"/>
    <mergeCell ref="C122:S122"/>
    <mergeCell ref="C94:S94"/>
    <mergeCell ref="C96:S96"/>
    <mergeCell ref="C101:S101"/>
    <mergeCell ref="C103:S103"/>
    <mergeCell ref="C105:S105"/>
    <mergeCell ref="C107:S107"/>
    <mergeCell ref="C109:S109"/>
    <mergeCell ref="C111:S111"/>
    <mergeCell ref="C113:S113"/>
    <mergeCell ref="C115:S115"/>
    <mergeCell ref="C117:S117"/>
    <mergeCell ref="C119:S119"/>
    <mergeCell ref="C89:S89"/>
    <mergeCell ref="C74:S74"/>
    <mergeCell ref="C76:S76"/>
    <mergeCell ref="C78:S78"/>
    <mergeCell ref="C80:S80"/>
    <mergeCell ref="C83:S83"/>
    <mergeCell ref="C85:S85"/>
    <mergeCell ref="C87:S87"/>
    <mergeCell ref="C72:S72"/>
    <mergeCell ref="C52:S52"/>
    <mergeCell ref="C54:S54"/>
    <mergeCell ref="C56:S56"/>
    <mergeCell ref="C58:S58"/>
    <mergeCell ref="C60:S60"/>
    <mergeCell ref="C63:S63"/>
    <mergeCell ref="C65:S65"/>
    <mergeCell ref="C67:S67"/>
    <mergeCell ref="C70:S70"/>
    <mergeCell ref="C50:S50"/>
    <mergeCell ref="C26:S26"/>
    <mergeCell ref="C28:S28"/>
    <mergeCell ref="C30:S30"/>
    <mergeCell ref="C32:S32"/>
    <mergeCell ref="C34:S34"/>
    <mergeCell ref="C36:S36"/>
    <mergeCell ref="C48:S48"/>
    <mergeCell ref="C38:S38"/>
    <mergeCell ref="C40:S40"/>
    <mergeCell ref="C42:S42"/>
    <mergeCell ref="C44:S44"/>
    <mergeCell ref="C46:S46"/>
    <mergeCell ref="C23:S23"/>
    <mergeCell ref="D7:F8"/>
    <mergeCell ref="G7:N7"/>
    <mergeCell ref="G8:H8"/>
    <mergeCell ref="I8:J8"/>
    <mergeCell ref="K8:L8"/>
    <mergeCell ref="M8:N8"/>
    <mergeCell ref="A11:S11"/>
    <mergeCell ref="C15:S15"/>
    <mergeCell ref="C17:S17"/>
    <mergeCell ref="C19:S19"/>
    <mergeCell ref="C21:S21"/>
    <mergeCell ref="A2:S2"/>
    <mergeCell ref="A3:S3"/>
    <mergeCell ref="A4:S4"/>
    <mergeCell ref="A6:A9"/>
    <mergeCell ref="B6:B9"/>
    <mergeCell ref="C6:C9"/>
    <mergeCell ref="D6:N6"/>
    <mergeCell ref="O6:Q8"/>
    <mergeCell ref="R6:R9"/>
    <mergeCell ref="S6:S9"/>
  </mergeCells>
  <pageMargins left="0" right="0" top="0" bottom="0" header="0.31496062992125984" footer="0.31496062992125984"/>
  <pageSetup paperSize="9" scale="48" fitToHeight="36" orientation="landscape" horizontalDpi="180" verticalDpi="180" r:id="rId1"/>
  <rowBreaks count="7" manualBreakCount="7">
    <brk id="42" max="19" man="1"/>
    <brk id="98" max="19" man="1"/>
    <brk id="119" max="19" man="1"/>
    <brk id="123" max="19" man="1"/>
    <brk id="132" max="19" man="1"/>
    <brk id="139" max="19" man="1"/>
    <brk id="152" max="19" man="1"/>
  </rowBreaks>
  <colBreaks count="1" manualBreakCount="1">
    <brk id="14" max="1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(3)</vt:lpstr>
      <vt:lpstr>'Лист1 (3)'!Заголовки_для_печати</vt:lpstr>
      <vt:lpstr>'Лист1 (3)'!Область_печати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2023-04-24T08:46:41Z</dcterms:modified>
</cp:coreProperties>
</file>